
<file path=[Content_Types].xml><?xml version="1.0" encoding="utf-8"?>
<Types xmlns="http://schemas.openxmlformats.org/package/2006/content-types">
  <Override PartName="/xl/theme/theme1.xml" ContentType="application/vnd.openxmlformats-officedocument.theme+xml"/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Default Extension="vml" ContentType="application/vnd.openxmlformats-officedocument.vmlDrawing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 autoCompressPictures="0"/>
  <bookViews>
    <workbookView xWindow="9585" yWindow="-15" windowWidth="9660" windowHeight="11175" tabRatio="865" activeTab="1"/>
  </bookViews>
  <sheets>
    <sheet name="1. общебасс, табл." sheetId="5" r:id="rId2"/>
    <sheet name="2. структ." sheetId="16" r:id="rId3"/>
    <sheet name="диаграммы" sheetId="1" r:id="rId4"/>
  </sheets>
  <definedNames>
    <definedName name="_xlnm._FilterDatabase" localSheetId="0" hidden="1">'1. общебасс, табл.'!$A$3:$V$44</definedName>
  </definedNames>
  <calcPr fullCalcOnLoad="1"/>
</workbook>
</file>

<file path=xl/comments1.xml><?xml version="1.0" encoding="utf-8"?>
<comments xmlns="http://schemas.openxmlformats.org/spreadsheetml/2006/main">
  <authors>
    <author>Жерелина Ирина</author>
    <author>Дегтярева Е.С.</author>
  </authors>
  <commentList>
    <comment ref="G10" authorId="0">
      <text>
        <r>
          <rPr>
            <b/>
            <sz val="8"/>
            <rFont val="Tahoma"/>
            <family val="2"/>
            <charset val="204"/>
          </rPr>
          <t>Жерелина Ирина:</t>
        </r>
        <r>
          <rPr>
            <sz val="8"/>
            <rFont val="Tahoma"/>
            <family val="2"/>
            <charset val="204"/>
          </rPr>
          <t xml:space="preserve">
Разделить:
Научное обоснование создания рекреационных зон на водных объектах бассейна р. Енисей - 10 000 тыс. руб.
Научное обоснование организации и введения в эксплеатацию резервынх источников водоснабжения в пределах зоны деятельности Енисейского БВУ (бассейне р. Енисей) 15 000 тыс. руб.</t>
        </r>
      </text>
    </comment>
    <comment ref="G19" authorId="0">
      <text>
        <r>
          <rPr>
            <b/>
            <sz val="8"/>
            <rFont val="Tahoma"/>
            <family val="2"/>
            <charset val="204"/>
          </rPr>
          <t>Жерелина Ирина:</t>
        </r>
        <r>
          <rPr>
            <sz val="8"/>
            <rFont val="Tahoma"/>
            <family val="2"/>
            <charset val="204"/>
          </rPr>
          <t xml:space="preserve">
обсудить необходимость этой работы</t>
        </r>
      </text>
    </comment>
    <comment ref="G38" authorId="1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сокращенный вариант, только вблизи НП
</t>
        </r>
      </text>
    </comment>
  </commentList>
</comments>
</file>

<file path=xl/comments2.xml><?xml version="1.0" encoding="utf-8"?>
<comments xmlns="http://schemas.openxmlformats.org/spreadsheetml/2006/main">
  <authors>
    <author>Дегтярева Е.С.</author>
    <author>Olga</author>
  </authors>
  <commentList>
    <comment ref="B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6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7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8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9" authorId="0">
      <text>
        <r>
          <rPr>
            <sz val="8"/>
            <rFont val="Tahoma"/>
            <family val="2"/>
            <charset val="204"/>
          </rPr>
          <t>тыва, доп. МО письма</t>
        </r>
      </text>
    </comment>
    <comment ref="C9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B10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3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4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15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16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17" authorId="0">
      <text>
        <r>
          <rPr>
            <sz val="8"/>
            <rFont val="Tahoma"/>
            <family val="2"/>
            <charset val="204"/>
          </rPr>
          <t>тыва, доп. МО письма</t>
        </r>
      </text>
    </comment>
    <comment ref="C17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L1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18" authorId="0">
      <text>
        <r>
          <rPr>
            <sz val="8"/>
            <rFont val="Tahoma"/>
            <family val="2"/>
            <charset val="204"/>
          </rPr>
          <t>тыва. Доп. МО письма</t>
        </r>
      </text>
    </comment>
    <comment ref="C18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L1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19" authorId="0">
      <text>
        <r>
          <rPr>
            <sz val="8"/>
            <rFont val="Tahoma"/>
            <family val="2"/>
            <charset val="204"/>
          </rPr>
          <t>тыва доп. МО письма</t>
        </r>
      </text>
    </comment>
    <comment ref="C19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L1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20" authorId="0">
      <text>
        <r>
          <rPr>
            <sz val="8"/>
            <rFont val="Tahoma"/>
            <family val="2"/>
            <charset val="204"/>
          </rPr>
          <t>тыва доп. МО письма</t>
        </r>
      </text>
    </comment>
    <comment ref="C20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B2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3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4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5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6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27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28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29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0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3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3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3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3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3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4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3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3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C35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I3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3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3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3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3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предложенные нами
</t>
        </r>
      </text>
    </comment>
    <comment ref="B3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3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3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I3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на основании методики Шпагиной</t>
        </r>
      </text>
    </comment>
    <comment ref="B4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4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I4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на основании методики Шпагиной</t>
        </r>
      </text>
    </comment>
    <comment ref="B4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4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I4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на основании методики Шпагиной</t>
        </r>
      </text>
    </comment>
    <comment ref="B4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4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4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4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4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4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4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4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4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4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48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МО письма</t>
        </r>
      </text>
    </comment>
    <comment ref="C48" authorId="0">
      <text>
        <r>
          <rPr>
            <b/>
            <sz val="8"/>
            <rFont val="Tahoma"/>
            <family val="2"/>
            <charset val="204"/>
          </rPr>
          <t xml:space="preserve">РХ
</t>
        </r>
      </text>
    </comment>
    <comment ref="L4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4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4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5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 </t>
        </r>
      </text>
    </comment>
    <comment ref="G5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5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5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5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5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Перечень объектов по РЗПР 1103, ЦС 2800400 " Осуществление отдельных полномочий в области водных отношений" МПР КР край
</t>
        </r>
      </text>
    </comment>
    <comment ref="B5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5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5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5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5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58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5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59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5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приложение 16, 
Перечень объектов по РЗПР 1103, ЦС 2800400 " Осуществление отдельных полномочий в области водных отношений" Государственный комитет по охране окружающей среды и природопользованию Республики Хакасия
</t>
        </r>
      </text>
    </comment>
    <comment ref="B6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6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6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6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6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6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6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65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65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6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6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67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Р.Х. доп. МО письма</t>
        </r>
      </text>
    </comment>
    <comment ref="C67" authorId="0">
      <text>
        <r>
          <rPr>
            <b/>
            <sz val="8"/>
            <rFont val="Tahoma"/>
            <family val="2"/>
            <charset val="204"/>
          </rPr>
          <t xml:space="preserve">РХ
</t>
        </r>
      </text>
    </comment>
    <comment ref="L6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Q6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10% от общей суммы
</t>
        </r>
      </text>
    </comment>
    <comment ref="R6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60% от общей суммы</t>
        </r>
      </text>
    </comment>
    <comment ref="B68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РХ, доп. МО письма</t>
        </r>
      </text>
    </comment>
    <comment ref="C68" authorId="0">
      <text>
        <r>
          <rPr>
            <b/>
            <sz val="8"/>
            <rFont val="Tahoma"/>
            <family val="2"/>
            <charset val="204"/>
          </rPr>
          <t xml:space="preserve">РХ
</t>
        </r>
      </text>
    </comment>
    <comment ref="L6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6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РХ, доп. МО письма</t>
        </r>
      </text>
    </comment>
    <comment ref="C69" authorId="0">
      <text>
        <r>
          <rPr>
            <b/>
            <sz val="8"/>
            <rFont val="Tahoma"/>
            <family val="2"/>
            <charset val="204"/>
          </rPr>
          <t xml:space="preserve">РХ
</t>
        </r>
      </text>
    </comment>
    <comment ref="L6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7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77" authorId="0">
      <text>
        <r>
          <rPr>
            <b/>
            <sz val="8"/>
            <rFont val="Tahoma"/>
            <family val="2"/>
            <charset val="204"/>
          </rPr>
          <t>ДЦП "Обеспечение безопасности гидротехнических сооружений на территории Красноярского края на 2011-2013 годы"</t>
        </r>
      </text>
    </comment>
    <comment ref="B7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7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8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8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8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8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8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8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5" authorId="0">
      <text>
        <r>
          <rPr>
            <b/>
            <sz val="8"/>
            <rFont val="Tahoma"/>
            <family val="2"/>
            <charset val="204"/>
          </rPr>
          <t>в соответствии с письмом Минприроды и лесного комплекса Красноярского края от 23.08.2011 № мпр/2-4669</t>
        </r>
      </text>
    </comment>
    <comment ref="B8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8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87" authorId="0">
      <text>
        <r>
          <rPr>
            <b/>
            <sz val="8"/>
            <rFont val="Tahoma"/>
            <family val="2"/>
            <charset val="204"/>
          </rPr>
          <t xml:space="preserve">Закон о краевом бюджете №13-6649 от 01.12.2011
</t>
        </r>
      </text>
    </comment>
    <comment ref="B8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89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B90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9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91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9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9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9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9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0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0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1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1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1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1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мероприятия по тубе
</t>
        </r>
      </text>
    </comment>
    <comment ref="B11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M112" authorId="0">
      <text>
        <r>
          <rPr>
            <b/>
            <sz val="8"/>
            <rFont val="Tahoma"/>
            <family val="2"/>
            <charset val="204"/>
          </rPr>
          <t>Дегтярева Е.С.:
ФГУП ВИЭМС</t>
        </r>
        <r>
          <rPr>
            <sz val="8"/>
            <rFont val="Tahoma"/>
            <family val="2"/>
            <charset val="204"/>
          </rPr>
          <t xml:space="preserve">
методика оценки вероятностного ущерба от вредного воздействия вод и оценки эффективности осуществления превентивных водохозяйственных  мероприятий, 2006</t>
        </r>
      </text>
    </comment>
    <comment ref="B11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1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2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2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2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24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G124" authorId="0">
      <text>
        <r>
          <rPr>
            <b/>
            <sz val="8"/>
            <rFont val="Tahoma"/>
            <family val="2"/>
            <charset val="204"/>
          </rPr>
          <t xml:space="preserve">ДЦП "Обеспечение безопасности гидротехнических сооружений на территории Красноярского края на 2011-2013 годы"
</t>
        </r>
      </text>
    </comment>
    <comment ref="B125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126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G126" authorId="0">
      <text>
        <r>
          <rPr>
            <b/>
            <sz val="8"/>
            <rFont val="Tahoma"/>
            <family val="2"/>
            <charset val="204"/>
          </rPr>
          <t xml:space="preserve">Закон о краевом бюджете №13-6649 от 01.12.2011
</t>
        </r>
      </text>
    </comment>
    <comment ref="B12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27" authorId="0">
      <text>
        <r>
          <rPr>
            <b/>
            <sz val="8"/>
            <rFont val="Tahoma"/>
            <family val="2"/>
            <charset val="204"/>
          </rPr>
          <t>в соответствии с письмом Минприроды и лесного комплекса Красноярского края от 23.08.2011 № мпр/2-4669</t>
        </r>
      </text>
    </comment>
    <comment ref="B12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28" authorId="0">
      <text>
        <r>
          <rPr>
            <b/>
            <sz val="8"/>
            <rFont val="Tahoma"/>
            <family val="2"/>
            <charset val="204"/>
          </rPr>
          <t>в соответствии с письмом Минприроды и лесного комплекса Красноярского края от 23.08.2011 № мпр/2-4669</t>
        </r>
      </text>
    </comment>
    <comment ref="B12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2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3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3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3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3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3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3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3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37" authorId="0">
      <text>
        <r>
          <rPr>
            <b/>
            <sz val="8"/>
            <rFont val="Tahoma"/>
            <family val="2"/>
            <charset val="204"/>
          </rPr>
          <t>кркр
Доп. От МО письма</t>
        </r>
      </text>
    </comment>
    <comment ref="C137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I13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13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13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8" authorId="0">
      <text>
        <r>
          <rPr>
            <b/>
            <sz val="8"/>
            <rFont val="Tahoma"/>
            <family val="2"/>
            <charset val="204"/>
          </rPr>
          <t>в соответствии с письмом Минприроды и лесного комплекса Красноярского края от 23.08.2011 № мпр/2-4669</t>
        </r>
      </text>
    </comment>
    <comment ref="B13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39" authorId="0">
      <text>
        <r>
          <rPr>
            <b/>
            <sz val="8"/>
            <rFont val="Tahoma"/>
            <family val="2"/>
            <charset val="204"/>
          </rPr>
          <t>в соответствии с письмом Минприроды и лесного комплекса Красноярского края от 23.08.2011 № мпр/2-4669</t>
        </r>
      </text>
    </comment>
    <comment ref="B14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4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Перечень объектов по РЗПР 1103, ЦС 2800400 " Осуществление отдельных полномочий в области водных отношений" МПР КР край
</t>
        </r>
      </text>
    </comment>
    <comment ref="B14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4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15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ВС 01-05/08-2242</t>
        </r>
      </text>
    </comment>
    <comment ref="B15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15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МПР и экологии р.Тыва от 02.08.2010 № 580/4
Форма №10 "Увеличение пропускной способности рек (дноуглубительные,русловыпрямительные работы)"</t>
        </r>
      </text>
    </comment>
    <comment ref="B15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5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6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16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в соответствии с письмом Минприроды и лесного комплекса Красноярского края от 23.08.2011 № мпр/2-4669</t>
        </r>
      </text>
    </comment>
    <comment ref="B168" authorId="0">
      <text>
        <r>
          <rPr>
            <b/>
            <sz val="8"/>
            <rFont val="Tahoma"/>
            <family val="2"/>
            <charset val="204"/>
          </rPr>
          <t xml:space="preserve">РТ
</t>
        </r>
      </text>
    </comment>
    <comment ref="B16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Тыва, доп. МО письма</t>
        </r>
      </text>
    </comment>
    <comment ref="C169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I16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16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17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Тыва доп. МО письма</t>
        </r>
      </text>
    </comment>
    <comment ref="C170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I17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17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17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7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7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7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7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7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75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B176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B177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7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78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7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79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7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80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8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81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8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82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8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83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8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8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44% кр.кр, 56% хакасия
</t>
        </r>
      </text>
    </comment>
    <comment ref="B18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43% кр.кр, 57% хакасия
</t>
        </r>
      </text>
    </comment>
    <comment ref="B18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8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87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87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88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188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189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8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90" authorId="0">
      <text>
        <r>
          <rPr>
            <b/>
            <sz val="8"/>
            <rFont val="Tahoma"/>
            <family val="2"/>
            <charset val="204"/>
          </rPr>
          <t>хакасия</t>
        </r>
      </text>
    </comment>
    <comment ref="G19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МРР РХ
 от 17.08.2011 № 090-2281-АК</t>
        </r>
      </text>
    </comment>
    <comment ref="B19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39% кркр, 61% рх
</t>
        </r>
      </text>
    </comment>
    <comment ref="B19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39% кркр, 61% рх
</t>
        </r>
      </text>
    </comment>
    <comment ref="B19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9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9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97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G197" authorId="0">
      <text>
        <r>
          <rPr>
            <b/>
            <sz val="8"/>
            <rFont val="Tahoma"/>
            <family val="2"/>
            <charset val="204"/>
          </rPr>
          <t>ДЦП "Обеспечение безопасности гидротехнических сооружений на территории Красноярского края на 2011-2013 годы"</t>
        </r>
      </text>
    </comment>
    <comment ref="B19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199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20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20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203" authorId="0">
      <text>
        <r>
          <rPr>
            <b/>
            <sz val="8"/>
            <rFont val="Tahoma"/>
            <family val="2"/>
            <charset val="204"/>
          </rPr>
          <t>60% РХ, 40% КР КР!!!</t>
        </r>
      </text>
    </comment>
    <comment ref="B20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205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0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B207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08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09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10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11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12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13" authorId="0">
      <text>
        <r>
          <rPr>
            <b/>
            <sz val="8"/>
            <rFont val="Tahoma"/>
            <family val="2"/>
            <charset val="204"/>
          </rPr>
          <t>20% РХ, 80% КР КР!!!</t>
        </r>
      </text>
    </comment>
    <comment ref="B214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15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16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17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18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19" authorId="0">
      <text>
        <r>
          <rPr>
            <b/>
            <sz val="8"/>
            <rFont val="Tahoma"/>
            <family val="2"/>
            <charset val="204"/>
          </rPr>
          <t>КР КР!!!!!!!</t>
        </r>
      </text>
    </comment>
    <comment ref="B220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03.08.2011 № ТР 01-05/08-2085</t>
        </r>
      </text>
    </comment>
    <comment ref="B22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03.08.2011 № ТР 01-05/08-2085</t>
        </r>
      </text>
    </comment>
    <comment ref="B22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2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ТР 01-05/08-2242
</t>
        </r>
      </text>
    </comment>
    <comment ref="B223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3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ТР 01-05/08-2242</t>
        </r>
      </text>
    </comment>
    <comment ref="B224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4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03.08.2011 № ТР 01-05/08-2085</t>
        </r>
      </text>
    </comment>
    <comment ref="B22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5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ТР 01-05/08-2242</t>
        </r>
      </text>
    </comment>
    <comment ref="B226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6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17.08.2011 № ТР 01-05/08-2242</t>
        </r>
      </text>
    </comment>
    <comment ref="B227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27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03.08.2011 № ТР 01-05/08-2085</t>
        </r>
      </text>
    </comment>
    <comment ref="B228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229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23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23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23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Кр.кр. Доп. МО письма</t>
        </r>
      </text>
    </comment>
    <comment ref="C231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L23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23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3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3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33" authorId="0">
      <text>
        <r>
          <rPr>
            <b/>
            <sz val="8"/>
            <rFont val="Tahoma"/>
            <family val="2"/>
            <charset val="204"/>
          </rPr>
          <t>(при прохождении экол экспертизы)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3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3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Дивногорский водоканал, г. Дивногорск от 15.07.2011 №456</t>
        </r>
      </text>
    </comment>
    <comment ref="B23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3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Дивногорский водоканал, г. Дивногорск от 15.07.2011 №456</t>
        </r>
      </text>
    </comment>
    <comment ref="B23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3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 "Гортеплоэнерго" г. Железногорск 
от 01.08.2011 №18-75/2586</t>
        </r>
      </text>
    </comment>
    <comment ref="B237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G237" authorId="0">
      <text>
        <r>
          <rPr>
            <sz val="8"/>
            <rFont val="Tahoma"/>
            <family val="2"/>
            <charset val="204"/>
          </rPr>
          <t xml:space="preserve">Приложение
к постановлению Правительства
Красноярского края
от 25.10.2011 № 648-п
ДЦП «Чистая вода Красноярского края» на 2012–2017 годы
</t>
        </r>
      </text>
    </comment>
    <comment ref="I23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кол-ву жителей</t>
        </r>
      </text>
    </comment>
    <comment ref="L23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методике Шпагиной
</t>
        </r>
      </text>
    </comment>
    <comment ref="I23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кол-ву жителей</t>
        </r>
      </text>
    </comment>
    <comment ref="L23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методике Шпагиной
</t>
        </r>
      </text>
    </comment>
    <comment ref="I24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кол-ву жителей</t>
        </r>
      </text>
    </comment>
    <comment ref="L24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рассчитано по методике Шпагиной
</t>
        </r>
      </text>
    </comment>
    <comment ref="B245" authorId="0">
      <text>
        <r>
          <rPr>
            <b/>
            <sz val="8"/>
            <rFont val="Tahoma"/>
            <family val="2"/>
            <charset val="204"/>
          </rPr>
          <t xml:space="preserve">ТЫВА!!!!!
</t>
        </r>
      </text>
    </comment>
    <comment ref="B246" authorId="0">
      <text>
        <r>
          <rPr>
            <b/>
            <sz val="8"/>
            <rFont val="Tahoma"/>
            <family val="2"/>
            <charset val="204"/>
          </rPr>
          <t xml:space="preserve">ХАКАСИЯ!!!!!
</t>
        </r>
      </text>
    </comment>
    <comment ref="B247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49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B250" authorId="0">
      <text>
        <r>
          <rPr>
            <b/>
            <sz val="8"/>
            <rFont val="Tahoma"/>
            <family val="2"/>
            <charset val="204"/>
          </rPr>
          <t xml:space="preserve">ТЫВА!!!!!!
</t>
        </r>
      </text>
    </comment>
    <comment ref="B251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B252" authorId="0">
      <text>
        <r>
          <rPr>
            <b/>
            <sz val="8"/>
            <rFont val="Tahoma"/>
            <family val="2"/>
            <charset val="204"/>
          </rPr>
          <t xml:space="preserve">25% КР КР 75% хакасия
</t>
        </r>
      </text>
    </comment>
    <comment ref="B253" authorId="0">
      <text>
        <r>
          <rPr>
            <b/>
            <sz val="8"/>
            <rFont val="Tahoma"/>
            <family val="2"/>
            <charset val="204"/>
          </rPr>
          <t>35 % кр кр 65% хакасия</t>
        </r>
      </text>
    </comment>
    <comment ref="B254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55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56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57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59" authorId="0">
      <text>
        <r>
          <rPr>
            <b/>
            <sz val="8"/>
            <rFont val="Tahoma"/>
            <family val="2"/>
            <charset val="204"/>
          </rPr>
          <t xml:space="preserve">ТЫВА
</t>
        </r>
      </text>
    </comment>
    <comment ref="B260" authorId="0">
      <text>
        <r>
          <rPr>
            <b/>
            <sz val="8"/>
            <rFont val="Tahoma"/>
            <family val="2"/>
            <charset val="204"/>
          </rPr>
          <t xml:space="preserve">ТЫВА!!!!!!
</t>
        </r>
      </text>
    </comment>
    <comment ref="B261" authorId="0">
      <text>
        <r>
          <rPr>
            <b/>
            <sz val="8"/>
            <rFont val="Tahoma"/>
            <family val="2"/>
            <charset val="204"/>
          </rPr>
          <t>15% кр кр 85% тыва</t>
        </r>
      </text>
    </comment>
    <comment ref="B262" authorId="0">
      <text>
        <r>
          <rPr>
            <b/>
            <sz val="8"/>
            <rFont val="Tahoma"/>
            <family val="2"/>
            <charset val="204"/>
          </rPr>
          <t xml:space="preserve">ТЫВА!!!!!!
</t>
        </r>
      </text>
    </comment>
    <comment ref="B263" authorId="0">
      <text>
        <r>
          <rPr>
            <b/>
            <sz val="8"/>
            <rFont val="Tahoma"/>
            <family val="2"/>
            <charset val="204"/>
          </rPr>
          <t>50/50 кр кр хакасия</t>
        </r>
      </text>
    </comment>
    <comment ref="B264" authorId="0">
      <text>
        <r>
          <rPr>
            <b/>
            <sz val="8"/>
            <rFont val="Tahoma"/>
            <family val="2"/>
            <charset val="204"/>
          </rPr>
          <t>60% кр кр 40% хакасия</t>
        </r>
      </text>
    </comment>
    <comment ref="B265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66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67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68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69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0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1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2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3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4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5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276" authorId="0">
      <text>
        <r>
          <rPr>
            <sz val="8"/>
            <rFont val="Tahoma"/>
            <family val="2"/>
            <charset val="204"/>
          </rPr>
          <t xml:space="preserve">20% РХ, 80% КР КР
</t>
        </r>
      </text>
    </comment>
    <comment ref="B277" authorId="0">
      <text>
        <r>
          <rPr>
            <sz val="8"/>
            <rFont val="Tahoma"/>
            <family val="2"/>
            <charset val="204"/>
          </rPr>
          <t xml:space="preserve">20% РХ, 80% КР КР
</t>
        </r>
      </text>
    </comment>
    <comment ref="B278" authorId="0">
      <text>
        <r>
          <rPr>
            <sz val="8"/>
            <rFont val="Tahoma"/>
            <family val="2"/>
            <charset val="204"/>
          </rPr>
          <t xml:space="preserve">20% РХ, 80% КР КР
</t>
        </r>
      </text>
    </comment>
    <comment ref="B279" authorId="0">
      <text>
        <r>
          <rPr>
            <sz val="8"/>
            <rFont val="Tahoma"/>
            <family val="2"/>
            <charset val="204"/>
          </rPr>
          <t xml:space="preserve">20% РХ, 80% КР КР
</t>
        </r>
      </text>
    </comment>
    <comment ref="B28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280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28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Р. Хакасия</t>
        </r>
      </text>
    </comment>
    <comment ref="G281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Проект ФЦП</t>
        </r>
      </text>
    </comment>
    <comment ref="B282" authorId="0">
      <text>
        <r>
          <rPr>
            <b/>
            <sz val="8"/>
            <rFont val="Tahoma"/>
            <family val="2"/>
            <charset val="204"/>
          </rPr>
          <t>кркр
доп. МО письма</t>
        </r>
      </text>
    </comment>
    <comment ref="C282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I28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28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28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8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8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8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87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B288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8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МУП ТС г. Зеленогорска №40-11/1442 от 17.06.2011</t>
        </r>
      </text>
    </comment>
    <comment ref="C289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I28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L289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расчитано по методике шпагиной
</t>
        </r>
      </text>
    </comment>
    <comment ref="B290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0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МУП "ЖКС" г.Сосновоборск №1785 от 07.07.2011</t>
        </r>
      </text>
    </comment>
    <comment ref="B291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1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Дивногорский водоканал, г. Дивногорск от 15.07.2011 №456
</t>
        </r>
      </text>
    </comment>
    <comment ref="B292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2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от Дивногорский водоканал, г. Дивногорск от 15.07.2011 №456</t>
        </r>
      </text>
    </comment>
    <comment ref="B293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3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 "Гортеплоэнерго" г. Железногорск 
от 01.08.2011 №18-75/2586</t>
        </r>
      </text>
    </comment>
    <comment ref="B294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4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 "Гортеплоэнерго" г. Железногорск 
от 01.08.2011 №18-75/2586</t>
        </r>
      </text>
    </comment>
    <comment ref="B295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5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 "Гортеплоэнерго" г. Железногорск 
от 01.08.2011 №18-75/2586</t>
        </r>
      </text>
    </comment>
    <comment ref="B296" authorId="0">
      <text>
        <r>
          <rPr>
            <b/>
            <sz val="8"/>
            <rFont val="Tahoma"/>
            <family val="2"/>
            <charset val="204"/>
          </rPr>
          <t xml:space="preserve">кркр
</t>
        </r>
      </text>
    </comment>
    <comment ref="G29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письмо МП "Гортеплоэнерго" г. Железногорск 
от 01.08.2011 №18-75/2586</t>
        </r>
      </text>
    </comment>
    <comment ref="T296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цены 2010 г</t>
        </r>
      </text>
    </comment>
    <comment ref="B297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Кр. Кр. Доп. МО письма</t>
        </r>
      </text>
    </comment>
    <comment ref="C297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I297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принято ориентировочно</t>
        </r>
      </text>
    </comment>
    <comment ref="B298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Доп. МО письма</t>
        </r>
      </text>
    </comment>
    <comment ref="C298" authorId="0">
      <text>
        <r>
          <rPr>
            <b/>
            <sz val="8"/>
            <rFont val="Tahoma"/>
            <family val="2"/>
            <charset val="204"/>
          </rPr>
          <t xml:space="preserve">КР кр
</t>
        </r>
      </text>
    </comment>
    <comment ref="Q29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35% от общего
</t>
        </r>
      </text>
    </comment>
    <comment ref="R298" authorId="0">
      <text>
        <r>
          <rPr>
            <b/>
            <sz val="8"/>
            <rFont val="Tahoma"/>
            <family val="2"/>
            <charset val="204"/>
          </rPr>
          <t>Дегтярева Е.С.:</t>
        </r>
        <r>
          <rPr>
            <sz val="8"/>
            <rFont val="Tahoma"/>
            <family val="2"/>
            <charset val="204"/>
          </rPr>
          <t xml:space="preserve">
35% от общего
</t>
        </r>
      </text>
    </comment>
    <comment ref="B299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G299" authorId="1">
      <text>
        <r>
          <rPr>
            <b/>
            <sz val="8"/>
            <rFont val="Tahoma"/>
            <family val="2"/>
            <charset val="204"/>
          </rPr>
          <t>Olga:</t>
        </r>
        <r>
          <rPr>
            <sz val="8"/>
            <rFont val="Tahoma"/>
            <family val="2"/>
            <charset val="204"/>
          </rPr>
          <t xml:space="preserve">
Министерство строительства и модернизации коммунального хозяйства Республики Тыва от 03.08.2011 № ТР 01-05/08-2085</t>
        </r>
      </text>
    </comment>
    <comment ref="B300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1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2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3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4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5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6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7" authorId="0">
      <text>
        <r>
          <rPr>
            <sz val="8"/>
            <rFont val="Tahoma"/>
            <family val="2"/>
            <charset val="204"/>
          </rPr>
          <t>тыва</t>
        </r>
      </text>
    </comment>
    <comment ref="B308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G308" authorId="0">
      <text>
        <r>
          <rPr>
            <sz val="8"/>
            <rFont val="Tahoma"/>
            <family val="2"/>
            <charset val="204"/>
          </rPr>
          <t xml:space="preserve">Приложение
к постановлению Правительства
Красноярского края
от 25.10.2011 № 648-п
ДЦП «Чистая вода Красноярского края» на 2012–2017 годы
</t>
        </r>
      </text>
    </comment>
    <comment ref="B309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G309" authorId="0">
      <text>
        <r>
          <rPr>
            <sz val="8"/>
            <rFont val="Tahoma"/>
            <family val="2"/>
            <charset val="204"/>
          </rPr>
          <t xml:space="preserve">Приложение
к постановлению Правительства
Красноярского края
от 25.10.2011 № 648-п
ДЦП «Чистая вода Красноярского края» на 2012–2017 годы
</t>
        </r>
      </text>
    </comment>
    <comment ref="B313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314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315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  <comment ref="B316" authorId="0">
      <text>
        <r>
          <rPr>
            <b/>
            <sz val="8"/>
            <rFont val="Tahoma"/>
            <family val="2"/>
            <charset val="204"/>
          </rPr>
          <t xml:space="preserve">КР КР!!!!
</t>
        </r>
      </text>
    </comment>
  </commentList>
</comments>
</file>

<file path=xl/sharedStrings.xml><?xml version="1.0" encoding="utf-8"?>
<sst xmlns="http://schemas.openxmlformats.org/spreadsheetml/2006/main" count="2036" uniqueCount="759">
  <si>
    <t>Субъект РФ</t>
  </si>
  <si>
    <t>Источник финанси-рования ФБ</t>
  </si>
  <si>
    <t>Источник финанси-рования БС</t>
  </si>
  <si>
    <t>Источник финанси-рования МБ</t>
  </si>
  <si>
    <t>Внебюд  жетные средства</t>
  </si>
  <si>
    <t>2013-2015</t>
  </si>
  <si>
    <t>2016-2020</t>
  </si>
  <si>
    <t>2021-2025</t>
  </si>
  <si>
    <t>2026-2030</t>
  </si>
  <si>
    <t>Всего по бассейну р. Енисей</t>
  </si>
  <si>
    <t>Фундаментальные</t>
  </si>
  <si>
    <t>Институциональные</t>
  </si>
  <si>
    <t>Улучшение оперативного управления</t>
  </si>
  <si>
    <t>Структурные</t>
  </si>
  <si>
    <t>Потребность в финансировании</t>
  </si>
  <si>
    <t>тыс руб</t>
  </si>
  <si>
    <t>млрд руб</t>
  </si>
  <si>
    <t>%</t>
  </si>
  <si>
    <t>Загрязнение водных объектов</t>
  </si>
  <si>
    <t>Структурные в разрезе субъектов РФ</t>
  </si>
  <si>
    <t>Красноярский край</t>
  </si>
  <si>
    <t>Республика Хакасия</t>
  </si>
  <si>
    <t>Республика Тыва</t>
  </si>
  <si>
    <t>Иркутская область</t>
  </si>
  <si>
    <t>Водообеспечение</t>
  </si>
  <si>
    <t>Загрязнение водных объектов. Водообеспечение</t>
  </si>
  <si>
    <t>Загрязнение водных объектов. Негативное воздействие вод. Водообеспечение</t>
  </si>
  <si>
    <t>Негативное воздействие вод</t>
  </si>
  <si>
    <t>Негативное воздействие вод. Водообеспечение</t>
  </si>
  <si>
    <t>Безопасность ГТС</t>
  </si>
  <si>
    <t>Федеральный бюджет</t>
  </si>
  <si>
    <t>Муниципальный бюджет</t>
  </si>
  <si>
    <t>Внебюджетные средства</t>
  </si>
  <si>
    <t>17.01.01.001</t>
  </si>
  <si>
    <t>17.01.02.001</t>
  </si>
  <si>
    <t>17.01.03.001</t>
  </si>
  <si>
    <t>17.01.03.002</t>
  </si>
  <si>
    <t>17.01.03.003</t>
  </si>
  <si>
    <t>17.01.03.004</t>
  </si>
  <si>
    <t>17.01.03.005</t>
  </si>
  <si>
    <t>17.01.03.200</t>
  </si>
  <si>
    <t>17.01.04.001</t>
  </si>
  <si>
    <t>17.01.04.002</t>
  </si>
  <si>
    <t>17.01.05.001</t>
  </si>
  <si>
    <t>17.01.05.002</t>
  </si>
  <si>
    <t>17.01.05.003</t>
  </si>
  <si>
    <t>17.01.06.001</t>
  </si>
  <si>
    <t>17.01.07.001</t>
  </si>
  <si>
    <t>17.01.07.003</t>
  </si>
  <si>
    <t>17.01.07.004</t>
  </si>
  <si>
    <t>17.01.08.002</t>
  </si>
  <si>
    <t>17.01.08.004</t>
  </si>
  <si>
    <t>17.01.08.005</t>
  </si>
  <si>
    <t>№ п/п</t>
  </si>
  <si>
    <t>Ключевые проблемы</t>
  </si>
  <si>
    <t>Тип мероприятия</t>
  </si>
  <si>
    <t>Ед. измерения</t>
  </si>
  <si>
    <t>Мощность</t>
  </si>
  <si>
    <t>Наименование мероприятий</t>
  </si>
  <si>
    <t>Срок выполнения, год</t>
  </si>
  <si>
    <t>Сметная стоимость, тыс. руб.</t>
  </si>
  <si>
    <t>Срок выполнения в период реализации СКИОВО, год</t>
  </si>
  <si>
    <t>Потреб   ность в финансиро   вании, тыс. руб.</t>
  </si>
  <si>
    <t xml:space="preserve">Бассейн (все ВХУ)     </t>
  </si>
  <si>
    <t>Инвентаризация поверхностных водных объектов в бассейне р. Енисей как основы государственного водного реестра</t>
  </si>
  <si>
    <t>2013-2020</t>
  </si>
  <si>
    <t>на территории Республики Тыва</t>
  </si>
  <si>
    <t>на территории Республики Хакасия</t>
  </si>
  <si>
    <t>на территории Красноярского края</t>
  </si>
  <si>
    <t>Научное обоснование создания рекреационных зон в бассейне р. Енисей</t>
  </si>
  <si>
    <t>2014-2015</t>
  </si>
  <si>
    <t>Научная разработка системы оценки качества воды и донных отложений по биологическим показателям для водных объектов бассейна р. Енисей</t>
  </si>
  <si>
    <t>Совершенствование методики расчета притока к водохранилищам (создание моделей)</t>
  </si>
  <si>
    <t>Исследование и прогноз изменения стока р. Енисей в условиях вариативности климатических и антропогенных изменений в том числе, уточнение распределения стока по сезонам, доли подземных вод в питании рек</t>
  </si>
  <si>
    <t>Разработка методов кратко- и среднесрочных прогнозов опасных гидрологических явлений на основе организации воднобалансовых наблюдений в бассейнах-индикаторах, расположенных в разных ландшафтных зонах</t>
  </si>
  <si>
    <t>2017-2019</t>
  </si>
  <si>
    <t xml:space="preserve">Создание на основе гидродинамических моделей эффективной системы прогнозирования последствий чрезвычайных ситуаций на водных объектах  бассейна р. Енисей, обусловленных как техногенными так природными факторами, в том числе техногенные аварии, прохождение экстремально высоких паводков </t>
  </si>
  <si>
    <t>Исследование изменений состояния берегов Красноясркого водохранилища за период его эксплуатации, разработка рекомендаций по предупреждению негативного воздействия вод на его береговую зону</t>
  </si>
  <si>
    <t>Исследование вероятного негативного воздействия на Саяно-Шушенское водохранилище неустойчивых массивов у устья реки Казыр-Сук и устья реки Б.Ура</t>
  </si>
  <si>
    <t>2012-2013</t>
  </si>
  <si>
    <t>Обследование затороопасного участка реки Енисей в районе г. Енисейск и подготовка научно-обоснованных рекомендаций по противопаводковым мероприятиям,  Красноярский край</t>
  </si>
  <si>
    <t>Разработка методики оценки степени хозяйственного использования водного объекта, его водосбора и состояния водной экосистемы</t>
  </si>
  <si>
    <t>2018-2019</t>
  </si>
  <si>
    <t>Организация постов гидрологического, гидрохимического, гидробиологического, ихтиологического мониторинга в соответствии со СКИОВО бассейна р. Енисей, проведение регламентных наблюдений</t>
  </si>
  <si>
    <t>2013 - 2015, 2016 - 2020, 2021 - 2025</t>
  </si>
  <si>
    <t>Создание ГИС бассейна р. Енисей как части единой информационной системы Енисейского бассейнового округа</t>
  </si>
  <si>
    <t>Подготовка обоснований и формирование предложений по составу и форме реализации образовательных программ для различных категорий участников водных отношений (органы исполнительной власти, контролирующие и надзорные органы, водопользователи, общественность, студенты, учащиеся, школьники) в рамках единой образовательной программы Енисейского бассейнового округа; реализация пилотных образовательных проектов в бассейне р. Енисей</t>
  </si>
  <si>
    <t>2014, 2015 - 2030</t>
  </si>
  <si>
    <t>Инвентаризация источников радиоактивного загрязнения водных объектов бассейна р. Енисей, разработка программы по снижению их негативного воздействия на водные экосистемы и здоровье человека</t>
  </si>
  <si>
    <t>2018-2020</t>
  </si>
  <si>
    <t>Оценка современного состояния месторождений подземных вод и переоценка их эксплуатационных запасов, в первую очередь – месторождений нераспределенного фонда в бассейне р. Енисей</t>
  </si>
  <si>
    <t>Оценка эксплуатационных запасов подземных вод на участках действующих водозаборов на неутвержденных запасах подземных вод</t>
  </si>
  <si>
    <t>Ввести льготные ставки платы за изъятие водных ресурсов в целях стимулирования функционирования систем оборотного и повторно-последовательного водоснабжения</t>
  </si>
  <si>
    <t>2021-2022</t>
  </si>
  <si>
    <t>шт.</t>
  </si>
  <si>
    <t>17.01.02.001   17.01.03.200</t>
  </si>
  <si>
    <t>Проведение гидрохимического мониторинга на участках трансграничных водных объектов - р. Тес-Хем,  оз. Тере-Холь, оз. Убсу-Нур</t>
  </si>
  <si>
    <t>Специализированное информационное гидрометеорологическое обеспечение деятельности Енисейского БВУ на территории Красноярского края, Республики Тыва, Республики Хакасия</t>
  </si>
  <si>
    <t>2012-2020</t>
  </si>
  <si>
    <t>км</t>
  </si>
  <si>
    <t>Закрепление на местности специальными информационными знаками  границ водоохранных зон и прибрежных защитных полос Майнского водохранилища на реке Енисей на территории Красноярского края, Республики Хакасия и Республики Тыва</t>
  </si>
  <si>
    <t>Определение границ водоохранных зон и прибрежных защитных полос Саяно-Шушенского водохранилища на реке Енисей на территории Красноярского края, Республики Хакасия и Республики Тыва</t>
  </si>
  <si>
    <t>Закрепление на местности специальными информационными знаками  границ водоохранных зон и прибрежных защитных полос Саяно-Шушенского водохранилища на реке Енисей на территории Красноярского края, Республики Хакасия и Республики Тыва</t>
  </si>
  <si>
    <t>Определение границ водоохранных зон и прибрежных защитных полос Красноярского водохранилища на реке Енисей на территории Красноярского края и Республики Хакасия</t>
  </si>
  <si>
    <t>2013, 2014</t>
  </si>
  <si>
    <t>Закрепление на местности специальными информационными знаками границ водоохранных зон и прибрежных защитных полос Красноярского водохранилища на реке Енисей на территории Красноярского края и Республики Хакасия</t>
  </si>
  <si>
    <t>2014-2016</t>
  </si>
  <si>
    <t xml:space="preserve">Установление и закрепление на местности границ водоохранных зон и прибрежных защитных полос водных объектов бассейна р. Енисей
</t>
  </si>
  <si>
    <t>2013-2015, 2016-2020, 2021-2025</t>
  </si>
  <si>
    <t>24*</t>
  </si>
  <si>
    <t xml:space="preserve">17.01.02.001-1   17.01.03.002-5   17.01.03.003-3 17.01.03.004-3   17.01.03.005-8    17.01.04.001-1     17.01.05.003-3      </t>
  </si>
  <si>
    <t xml:space="preserve">Разработка деклараций безопасности ГТС в составе опасных объектов 
</t>
  </si>
  <si>
    <t>2013-2020, 2021-2025, 2026-2030.             2017-2021, 2022-2026,  2027-2030</t>
  </si>
  <si>
    <t xml:space="preserve">17.01.03.001-1      17.01.03.002-7/19**  17.01.03.003-3/19    17.01.03.004-1   17.01.03.005-2/4    17.01.04.001-1/2.       17.01.03.001-2*     17.01.03.002-3*         </t>
  </si>
  <si>
    <t xml:space="preserve">Разработка деклараций безопасности ГТС  водохранилищ
</t>
  </si>
  <si>
    <t>2013-2017, 2018-2022, 2023-2027.             2016-2020, 2021-2025,  2026-2030</t>
  </si>
  <si>
    <t>17.01.08.004
17.01.08.002
17.01.06.001
17.01.04.002
17.01.04.001
17.01.03.005
17.01.05.003
17.01.05.003
17.01.03.003
17.01.03.004
17.01.03.002
17.01.03.001
17.01.01.001
17.01.02.001
17.01.03.200</t>
  </si>
  <si>
    <t>Разработка проектов зон санитарной охраны хозяйственно-питьевых водозаборов</t>
  </si>
  <si>
    <t>**- в числителе - количество ГТС, имеющих декларации, в знаменателе - количество ГТС, не имеющих деклараций. Сведения о сроке действия деклараций отсутствуют.</t>
  </si>
  <si>
    <t>Наименование предприятия</t>
  </si>
  <si>
    <t>Водный объект</t>
  </si>
  <si>
    <t>Наименование мероприятия</t>
  </si>
  <si>
    <t>Срок выполнения (год), сметная стоимость, тыс. руб.</t>
  </si>
  <si>
    <t xml:space="preserve">Потребность в финансиро    вании, тыс. руб. </t>
  </si>
  <si>
    <t>с. Ээрбек</t>
  </si>
  <si>
    <t>р. Ээрбек</t>
  </si>
  <si>
    <t>Расчистка русла р. Ээрбек у с. Ээрбек Кызылского кожууна</t>
  </si>
  <si>
    <t>км/га/тыс.м3</t>
  </si>
  <si>
    <t>0,67/0,03/3,14</t>
  </si>
  <si>
    <t>с. Тоора-Хем</t>
  </si>
  <si>
    <t>р. Тоора-Хем</t>
  </si>
  <si>
    <t>Расчистка русла р. Тоора-Хем у с. Тоора-Хем Тоджинского кожууна</t>
  </si>
  <si>
    <t>1,25/0,06/5,86</t>
  </si>
  <si>
    <t>с. Адыр-Кежик</t>
  </si>
  <si>
    <t>Расчистка русла р. Тоора-Хем с. Адыр-Кежик Тоджинского кожууна</t>
  </si>
  <si>
    <t>0,97/0,05/4,55</t>
  </si>
  <si>
    <t>с. Ильинка</t>
  </si>
  <si>
    <t>р. Сой</t>
  </si>
  <si>
    <t>Расчистка русла р. Сой у с. Ильинка Тандинского кожууна</t>
  </si>
  <si>
    <t>1,5/0,08/7,03</t>
  </si>
  <si>
    <t>с. Хор-Тайга</t>
  </si>
  <si>
    <t>р. Алдыы-Ишкин</t>
  </si>
  <si>
    <t xml:space="preserve">Берегоукрепительные работы на р. Алдыы-Ишкин у с. Хор-Тайга, Сутхольского района </t>
  </si>
  <si>
    <t>г. Кызыл</t>
  </si>
  <si>
    <t>р. Тонмас-Суг</t>
  </si>
  <si>
    <t>Организация стока р. Тонмас-Суг в черте г. Кызыл</t>
  </si>
  <si>
    <t xml:space="preserve">с. Хорум- Даг </t>
  </si>
  <si>
    <t>р. Чыргакы</t>
  </si>
  <si>
    <t xml:space="preserve">Берегоукрепительные работы по защите с. Хорум-Даг на р. Чыргакы, Дзун-Хемчикского района </t>
  </si>
  <si>
    <t>с. Баян-Тала</t>
  </si>
  <si>
    <t>р. Хемчик</t>
  </si>
  <si>
    <t xml:space="preserve">Берегоукрепительные  на р. Хемчик у с. Баян-Тала, Дзун-Хемчикского района </t>
  </si>
  <si>
    <t>с. Аксы-Барлык</t>
  </si>
  <si>
    <t>р. Барлык</t>
  </si>
  <si>
    <t>Берегоукрепительные работы на р. Барлык у с. Аксы-Барлык, Барун-Хемчикского района</t>
  </si>
  <si>
    <t>с. Ак-Дуруг</t>
  </si>
  <si>
    <t xml:space="preserve">Защита с. Ак-Дуруг, Чаа-Хольского кожууна Республики Тыва от затопления наледями и паводковыми водами </t>
  </si>
  <si>
    <t>с. Булун-Терек</t>
  </si>
  <si>
    <t>р.Чаа-Холь</t>
  </si>
  <si>
    <t>Расчистка русла р. Чаа-Холь у с. Булун-Терек Чаа-Хольского кожууна</t>
  </si>
  <si>
    <t>0,95/0,05/4,45</t>
  </si>
  <si>
    <t>с. Кара-Чыраа</t>
  </si>
  <si>
    <t>Расчистка русла р. Хемчик у с. Кара-Чыраа Сут-Хольского кожууна</t>
  </si>
  <si>
    <t>1,2/0,06/5,63</t>
  </si>
  <si>
    <t>с. Элегест</t>
  </si>
  <si>
    <t>р. Элегест</t>
  </si>
  <si>
    <t>Расчистка русла р. Элегест у с. Элегест Тандинского кожууна</t>
  </si>
  <si>
    <t>1,3/0,07/6,09</t>
  </si>
  <si>
    <t>с. Мугур-Аксы</t>
  </si>
  <si>
    <t>р. Мугур</t>
  </si>
  <si>
    <t>Расчистка русла р. Мугур у с. Мугур-Аксы Монгун-Тайгинского кожууна</t>
  </si>
  <si>
    <t>с. Баян-Кол</t>
  </si>
  <si>
    <t>р. Баян-Кол</t>
  </si>
  <si>
    <t>Расчистка русла р. Баян-Кол у с. Баян-Кол Кызылского кожууна</t>
  </si>
  <si>
    <t>1/0,05/4,69</t>
  </si>
  <si>
    <t>Расчистка русла р. Хемчик и р. Ак у с. Кара-Чыраа Сут-Хольского кожууна</t>
  </si>
  <si>
    <t>0,54/0,03/2,53</t>
  </si>
  <si>
    <t>м. Шанчыг</t>
  </si>
  <si>
    <t>Расчистка русла р. Чыргакы м. Шанчыг Дзун-Хемчикского кожууна</t>
  </si>
  <si>
    <t>1,1/0,06/5,16</t>
  </si>
  <si>
    <t>с. Ишкин</t>
  </si>
  <si>
    <t>р. Ишкин</t>
  </si>
  <si>
    <t>Расчистка русла р. Ишкин у с. Ишкин Сут-хольского кожууна</t>
  </si>
  <si>
    <t>0,85/0,04/3,98</t>
  </si>
  <si>
    <t>с. Арадан, Ермаковский район</t>
  </si>
  <si>
    <t>Ус</t>
  </si>
  <si>
    <t>с. Иджа</t>
  </si>
  <si>
    <t>р. Шушь</t>
  </si>
  <si>
    <t>Расчистка русла р. Шушь в с. Иджа Шушенского района</t>
  </si>
  <si>
    <t>с. Субботино</t>
  </si>
  <si>
    <t>р. Таловка</t>
  </si>
  <si>
    <t>Расчистка русла реки Таловка в с. Субботино Шушенского района Красноярского края</t>
  </si>
  <si>
    <t>с. Ермаковское</t>
  </si>
  <si>
    <t>р. Оя</t>
  </si>
  <si>
    <t>Инженерная защита с. Ермаковское от затопления водами р. Оя Ермаковского района</t>
  </si>
  <si>
    <t>с. Шошино</t>
  </si>
  <si>
    <t>р. Туба</t>
  </si>
  <si>
    <t>Инженерная защита с. Шошино от затопления р. Туба Минусинского района</t>
  </si>
  <si>
    <t>с. Кавказское</t>
  </si>
  <si>
    <t>Инженерная защита от затопления р. Туба с. Кавказское Минусинского района</t>
  </si>
  <si>
    <t>с. Качулька</t>
  </si>
  <si>
    <t>р. Амыл</t>
  </si>
  <si>
    <t>Инженерная защита на р.Амыл в с. Качулька Каратузского района</t>
  </si>
  <si>
    <t>г. Минусинск</t>
  </si>
  <si>
    <t>р. Енисей</t>
  </si>
  <si>
    <t>Инженерная защита г. Минусинска от влияния СШ ГЭС Красноярского края</t>
  </si>
  <si>
    <t>с. Бея</t>
  </si>
  <si>
    <t>р. Бея</t>
  </si>
  <si>
    <t>Расчистка и дноуглубление р. Бея в с.Бея, Бейский район</t>
  </si>
  <si>
    <t>г. Абаза</t>
  </si>
  <si>
    <t>р. Абакан</t>
  </si>
  <si>
    <t>Расчистка и дноуглубление русла р. Абакан ниже г. Абаза</t>
  </si>
  <si>
    <t>2011-2014/
38326,5</t>
  </si>
  <si>
    <t>2013-2014</t>
  </si>
  <si>
    <t>с. Сизая, Шушенский район</t>
  </si>
  <si>
    <t>Енисей</t>
  </si>
  <si>
    <t>с. Козлово, Шушенский район</t>
  </si>
  <si>
    <t>Оя</t>
  </si>
  <si>
    <t>с. Нижний Суэтук</t>
  </si>
  <si>
    <t>Суэтук</t>
  </si>
  <si>
    <t>с. Кордово</t>
  </si>
  <si>
    <t>р. Кордова</t>
  </si>
  <si>
    <t>Расчистка русла р. Кордова в с. Кордова Курагинского района</t>
  </si>
  <si>
    <t>с. Идринское</t>
  </si>
  <si>
    <t>р. Идра</t>
  </si>
  <si>
    <t>Расчистка русла р. Идра в с. Идринское Идринского района</t>
  </si>
  <si>
    <t>с. Ширыштык</t>
  </si>
  <si>
    <t>Инженерная защита с. Ширыштык от затопления водами р. Амыл Каратузского района</t>
  </si>
  <si>
    <t>с. Пойлово</t>
  </si>
  <si>
    <t>Инженерная защита с. Пойлово Курагинского района. Защитные дамбы на р. Туба и …</t>
  </si>
  <si>
    <t>г. Абакан</t>
  </si>
  <si>
    <t>Инженерная защита северо-восточной части г. Абакана (строительство), в том числе проектная документация</t>
  </si>
  <si>
    <t>с. Боград</t>
  </si>
  <si>
    <t>р.Тесь</t>
  </si>
  <si>
    <t>Расчистка и дноуглубление р.Тесь в с. Боград, Боградский район</t>
  </si>
  <si>
    <t>с. Шира</t>
  </si>
  <si>
    <t>р. Туим</t>
  </si>
  <si>
    <t>Расчистка и дноуглубление р. Туим в с.Шира, Ширинский район</t>
  </si>
  <si>
    <t>Верхний Кужебар</t>
  </si>
  <si>
    <t>Амыл</t>
  </si>
  <si>
    <t>Реконструкция водозащитной дамбы</t>
  </si>
  <si>
    <t>2012-2016/
4146,1</t>
  </si>
  <si>
    <t>2013-2016</t>
  </si>
  <si>
    <t xml:space="preserve">Строительство водозащитной дамбы вдоль юго-западной окраины населенного пункта </t>
  </si>
  <si>
    <t>2012-2016/
24546,4</t>
  </si>
  <si>
    <t>Старая Копь</t>
  </si>
  <si>
    <t>Строительство системы водозащитных дамб, перекрывающих понижения, по которым затапливается населенный пункт</t>
  </si>
  <si>
    <t>2017-2021</t>
  </si>
  <si>
    <t>Таяты</t>
  </si>
  <si>
    <t>Казыр</t>
  </si>
  <si>
    <t>Строительство водозащитной дамбы по берегу р. Казыр и по берегам р. Ниж. Таяты с элементами берегоукрепления</t>
  </si>
  <si>
    <t>2012-2016/
29268,3</t>
  </si>
  <si>
    <t>Нижние Куряты</t>
  </si>
  <si>
    <t xml:space="preserve">Казыр </t>
  </si>
  <si>
    <t>Строительство системы водозащитных дамб с регулируемыми водопропускными отверстиями для отвода талых вод с защищаемой территории</t>
  </si>
  <si>
    <t>Строительство водозащитной дамбы с элементами берегоукрепления</t>
  </si>
  <si>
    <t>Жаровск</t>
  </si>
  <si>
    <t>Строительство водозащитной дамбы</t>
  </si>
  <si>
    <t>Гуляевка</t>
  </si>
  <si>
    <t>Реконструкция существующей дамбы с поднятием ее гребня  и креплением верхового откоса.</t>
  </si>
  <si>
    <t>Строительство водозащитной дамбы, примыкающей к существующей с верховой и низовой стороны.</t>
  </si>
  <si>
    <t>Тюхтят</t>
  </si>
  <si>
    <t>Реконструкция водозащитной дамбы с поднятием гребня и укреплением откосов.</t>
  </si>
  <si>
    <t>Строительство водозащитной дамбы вокруг юго-западной окраины села до незатапливаемых отметок</t>
  </si>
  <si>
    <t>Строительство водозащитной дамбы на западной окраине нового жилого массива.</t>
  </si>
  <si>
    <t>Усть-Каспа</t>
  </si>
  <si>
    <t>Кизир</t>
  </si>
  <si>
    <t>Строительство водозащитной дамбы с элементами берегоукрепления на участках берегообрушения.</t>
  </si>
  <si>
    <t>Журавлево</t>
  </si>
  <si>
    <t xml:space="preserve">Строительство берегозащитных сооружений на участке выше моста  и водозащитной дамбы выше по течению </t>
  </si>
  <si>
    <t>Андреев Ключ</t>
  </si>
  <si>
    <t>Строительство водозащитной дамбы вдоль русла р. Кизир и по границе жилой застройки  с элементами берегоукрепления</t>
  </si>
  <si>
    <t>Имисское</t>
  </si>
  <si>
    <t>Капитальный ремонт дамбы с устройством берегоукрепления на участках размыва и увеличением высоты дамбы на пониженных участках.</t>
  </si>
  <si>
    <t>Рощинский</t>
  </si>
  <si>
    <t>Туба</t>
  </si>
  <si>
    <t>Капитальный ремонт существующей дамбы с укреплением откосов и устранением фильтрации через тело дамбы</t>
  </si>
  <si>
    <t>Строительство нового участка дамбы на северной окраине для создания единого напорного фронта</t>
  </si>
  <si>
    <t>Белый Яр</t>
  </si>
  <si>
    <t>Строительство водозащитной дамбы с оборудованием водопропусков для отвода талых вод со склонов долины р. Туба</t>
  </si>
  <si>
    <t>Мурино</t>
  </si>
  <si>
    <t>Строительство круговой водозащитной дамбы с оборудованием водопропусков для отвода талых вод с защищаемой территории</t>
  </si>
  <si>
    <t>2012-2016/
66386,9</t>
  </si>
  <si>
    <t>с. Беллык, Краснотуранский район</t>
  </si>
  <si>
    <t>Беллыкский залив Красноярского вдхр.</t>
  </si>
  <si>
    <t>п. Новая Сыда, Краснотуранский район</t>
  </si>
  <si>
    <t>п. Анаш, Новоселовский район</t>
  </si>
  <si>
    <t>Красноярское водохранилище</t>
  </si>
  <si>
    <t>Бассейн р. Енисей</t>
  </si>
  <si>
    <t>Разработка, в установленном порядке, проектной документации на строительство, реконструкцию и капитальный ремонт гидротехнических сооружений, расположенных на территории Красноярского края</t>
  </si>
  <si>
    <t>р. Мана</t>
  </si>
  <si>
    <t>Инженерная защита от затопления водами р. Мана в с. Нарва Манского района</t>
  </si>
  <si>
    <t>г.Канск</t>
  </si>
  <si>
    <t>р. Кан</t>
  </si>
  <si>
    <t>Первоочередные мероприятия по инженерной защите от подтопления левобережной части г. Канска (район Попихинских озер)</t>
  </si>
  <si>
    <t>р. Рыбная</t>
  </si>
  <si>
    <t xml:space="preserve">Расчистка, спрямление и берегоукрепление русла р. Рыбная  </t>
  </si>
  <si>
    <t>г. Канск</t>
  </si>
  <si>
    <t>Берегоукрепительные работы и расчистка русел рек (р. Кан, г. Канск)</t>
  </si>
  <si>
    <t>д. Чарга</t>
  </si>
  <si>
    <t>р. Тина</t>
  </si>
  <si>
    <t xml:space="preserve">Расчистка, спрямление, дноуглубление и берегоукрепление р. Тины в д. Чарга Саянского района  </t>
  </si>
  <si>
    <t>д. Подъянда, д. Тарай, с. Амонаш, с. Бражное Канского района</t>
  </si>
  <si>
    <t>Расчистка русла р. Кан в д. Подъянда, д. Тарай, с. Амонаш, с. Бражное Канского района</t>
  </si>
  <si>
    <t>д. Бережки, д. Левобережный, д. Подояйск, д. Пермяково, д. Терское Канского района</t>
  </si>
  <si>
    <t>Расчистка русла р. Кан в д. Бережки, д. Левобережный, д. Подояйск, д. Пермяково, д. Терское Канского района</t>
  </si>
  <si>
    <t>с. Филимоново, пос. Красный Маяк, с. Большая Уря, д. Малая Уря Канского района</t>
  </si>
  <si>
    <t>р. Бол. Уря</t>
  </si>
  <si>
    <t>Расчистка русла р. Большая Уря с. Филимоново, пос. Красный Маяк, с. Большая Уря, д. Малая Уря Канского района</t>
  </si>
  <si>
    <t>с. Агинское, д. Усть-Анжа  Саянский район</t>
  </si>
  <si>
    <t>р. Анжа</t>
  </si>
  <si>
    <t>Расчистка русла р. Анжа в с. Агинское и д. Усть-Анжа в Саянском районе</t>
  </si>
  <si>
    <t>с. Бражное, Канский район</t>
  </si>
  <si>
    <t>Кан</t>
  </si>
  <si>
    <t>с. Бархатово</t>
  </si>
  <si>
    <t>р. Есауловка</t>
  </si>
  <si>
    <t>Расчистка, спрямление, дноуглубление и берегоукрепление русла р. Есауловка в с. Бархатово Березовского района</t>
  </si>
  <si>
    <t>с. Сухобузимское</t>
  </si>
  <si>
    <t>р. Сухой Бузим</t>
  </si>
  <si>
    <t>Расчистка  русла р. Сухой Бузим в с. Сухобузимское Сухобузимского района</t>
  </si>
  <si>
    <t>с. Б.Унгут</t>
  </si>
  <si>
    <t>р. Каптия</t>
  </si>
  <si>
    <t>Расчистка русла реки Каптия в с. Б. Унгут Манского района Красноярского края</t>
  </si>
  <si>
    <t>с. Нарва</t>
  </si>
  <si>
    <t>с. Пакуль, Большемуртинский район</t>
  </si>
  <si>
    <t>В.Подъемная</t>
  </si>
  <si>
    <t>с. Казачинское, Казачинский район</t>
  </si>
  <si>
    <t>с. Берт-Даг</t>
  </si>
  <si>
    <t>р. Теригтиг-Хем</t>
  </si>
  <si>
    <t>Устройство защитных сооружений на р. Теригтиг-Хем у с. Берт-Даг, Тес-Хемского района</t>
  </si>
  <si>
    <t>с. Морен</t>
  </si>
  <si>
    <t>р. Эрзин</t>
  </si>
  <si>
    <t>Расчистка русла р.Эрзин у с. Морен Эрзинского кожууна</t>
  </si>
  <si>
    <t>0,72/0,04/3,3</t>
  </si>
  <si>
    <t>г. Енисейск</t>
  </si>
  <si>
    <t>Инженерная защита г. Енисейск Красноярского края</t>
  </si>
  <si>
    <t>д. Усть-Кемь, Енисейский район</t>
  </si>
  <si>
    <t>г. Енисейск, Енисейский район</t>
  </si>
  <si>
    <t>д.Новокаргино, Енисейский район</t>
  </si>
  <si>
    <t>Енисей, Красноярское водохранилище</t>
  </si>
  <si>
    <t>п. Озерное, Енисе</t>
  </si>
  <si>
    <t>Кемь</t>
  </si>
  <si>
    <t>п. Вельмо</t>
  </si>
  <si>
    <t>р. Вельма</t>
  </si>
  <si>
    <t>Расчистка русла р. Вельма в п. Вельмо Северо-Енисейского района</t>
  </si>
  <si>
    <t>с. Кунгустуг</t>
  </si>
  <si>
    <t>р. Бай-Сют</t>
  </si>
  <si>
    <t xml:space="preserve">Капитальный ремонт защитных сооружений на водоеме сезонного регулирования на р. Бай-Сют с. Кунгустуг, Каа-Хемского района </t>
  </si>
  <si>
    <t>с. Бурен-Хем</t>
  </si>
  <si>
    <t>р. Бурен-Хем</t>
  </si>
  <si>
    <t>Капитальный ремонт защитных сооружений на водоеме сезонного регулирования на р. Бурен-Хем с. Бурен-Хем, Каа-Хемского района</t>
  </si>
  <si>
    <t>м. Кок-Тей</t>
  </si>
  <si>
    <t>Капитальный ремонт защитной дамбы в м. Кок-Тей, Каа-Хемского района</t>
  </si>
  <si>
    <t>п. Каа-Хем</t>
  </si>
  <si>
    <t>р. Бол. Енисей</t>
  </si>
  <si>
    <t>Капитальный ремонт защитных сооружений от склонового стока в п. Каа-Хем (м. Хербис) Кызылского района</t>
  </si>
  <si>
    <t xml:space="preserve">Капитальный ремонт защитной дамбы на р. Енисей в западной части г. Кызыл </t>
  </si>
  <si>
    <t>р. Бол. Енисей и р. Мал. Енисей</t>
  </si>
  <si>
    <t>Реконструкция защитных сооружений г. Кызыл, III очередь</t>
  </si>
  <si>
    <t>г. Ак-Довурак</t>
  </si>
  <si>
    <t>Капитальный ремонт защитной дамбы р. Хемчик г. Ак-Довурак, Барун-Хемчикского района</t>
  </si>
  <si>
    <t>пгт. Шушенское</t>
  </si>
  <si>
    <t>Реконструкция инженерной защиты пгт. Шушенское от затопления водами р. Енисей Шушенского района</t>
  </si>
  <si>
    <t>с. Казанцево</t>
  </si>
  <si>
    <t>Реконструкция инженерной защиты на р. Енисей у с. Казанцево Шушенского района</t>
  </si>
  <si>
    <t>с. Аскиз</t>
  </si>
  <si>
    <t>Дамба на р. Абакан, 1 км юго-западнее с. Аскиз, Аскизский район (строительство)</t>
  </si>
  <si>
    <t>а. Катанов</t>
  </si>
  <si>
    <t>Дамба на р. Абакан, восточнее а. Катанов, Аскизский район (реконструкция), в том числе проектная документация</t>
  </si>
  <si>
    <t>с. Московское</t>
  </si>
  <si>
    <t>р. Биджа</t>
  </si>
  <si>
    <t>ГТС пруда на р. Биджа, южная окраина с. Московское, Усть-Абаканский район</t>
  </si>
  <si>
    <t>с. Весеннее</t>
  </si>
  <si>
    <t>ГТС водохранилища "Центральное", западная окраина с. Весеннее, Усть-Абаканский район</t>
  </si>
  <si>
    <t>с. Табат</t>
  </si>
  <si>
    <t>р. Табат</t>
  </si>
  <si>
    <t>Дамба на р.Табат, левый берег, в с.Табат МО Бейский район</t>
  </si>
  <si>
    <t>Дамба на р.Табат, правый берег, в с.Табат МО Бейский район</t>
  </si>
  <si>
    <t>с. Нижние Сиры</t>
  </si>
  <si>
    <t>р. Таштып</t>
  </si>
  <si>
    <t>Реконструкция дамбы на протоке р. Таштып, юго-западная окраина с.Нижние Сиры, Таштыпский район</t>
  </si>
  <si>
    <t>Строительство дамбы на р.Абакан в 1 км северо-восточнее а.Катанов, Аскизский район</t>
  </si>
  <si>
    <t>аа. Печень</t>
  </si>
  <si>
    <t>Строительство дамбы на р. Таштып, в аа.Печень, Аскизский район</t>
  </si>
  <si>
    <t>ст. Сартак</t>
  </si>
  <si>
    <t>Реконструкция дамбы на р. Абакан 1,5 км юго-восточнее ст.Сартак, Аскизский район</t>
  </si>
  <si>
    <t>пос. Курагино</t>
  </si>
  <si>
    <t>Защитная дамба на реке Туба в поселке Курагино Курагинского района</t>
  </si>
  <si>
    <t>с. Кочергино</t>
  </si>
  <si>
    <t>Защитная дамба на р. Туба в с. Кочергино Курагинского района</t>
  </si>
  <si>
    <t>п. Усть-Шушь</t>
  </si>
  <si>
    <t>Защитная дамба в п. Усть Шушь от затопления водами р. Туба и р….</t>
  </si>
  <si>
    <t>с. Знаменка</t>
  </si>
  <si>
    <t>р. Ерба</t>
  </si>
  <si>
    <t>ГТС водохранилища на р. Ерба, 4 км юго-западнее с. Знаменка, Боградский район</t>
  </si>
  <si>
    <t>р.Ерба</t>
  </si>
  <si>
    <t>ГТС пруд на р.Ерба, центральная часть с.Знаменка МО Боградский район</t>
  </si>
  <si>
    <t>с. Тинская</t>
  </si>
  <si>
    <t>Реконструкция гидротехнических сооружений водохранилища на р. Тины у с. Тинская Саянского района</t>
  </si>
  <si>
    <t>Реконструкция гидросооружений на р. Сухой Бузим на юго-западной окраине с. Сухобузимское Сухобузимского района</t>
  </si>
  <si>
    <t>Реконструкция гидротехнических сооружений пруда на р. Сухой Бузим  на юго-западной окраине с. Сухобузимское Сухобузимского района</t>
  </si>
  <si>
    <t>м3/сут</t>
  </si>
  <si>
    <t xml:space="preserve"> </t>
  </si>
  <si>
    <t>Проектирование и строительство резервных источников питьевого водоснабжения</t>
  </si>
  <si>
    <t>8</t>
  </si>
  <si>
    <t>2017-2030</t>
  </si>
  <si>
    <t xml:space="preserve">17.01.03.002      </t>
  </si>
  <si>
    <t xml:space="preserve">МУП "Енисейводоканал" </t>
  </si>
  <si>
    <t>шт./м3</t>
  </si>
  <si>
    <t>2 / 550000,0</t>
  </si>
  <si>
    <t>2021-2023</t>
  </si>
  <si>
    <t xml:space="preserve">МУП "Водоканал Плюс" </t>
  </si>
  <si>
    <t>вдх. Красноярское</t>
  </si>
  <si>
    <t>1  /  100000,0</t>
  </si>
  <si>
    <t>2027-2028</t>
  </si>
  <si>
    <t>ООО "Водоканал-Сервис",   МУП ТС, г. Зеленогорск,  ООО "Водоканал-Сервис"</t>
  </si>
  <si>
    <t>гг. Канск, Зеленогорск, Канск, Красноярский край</t>
  </si>
  <si>
    <t>2 - 4700,0  /    1 - 1675000,0</t>
  </si>
  <si>
    <t xml:space="preserve">                           2018-2020 /        2029,2030</t>
  </si>
  <si>
    <t xml:space="preserve">17.01.03.005  </t>
  </si>
  <si>
    <t xml:space="preserve">ООО"Дивногорский водоканал" </t>
  </si>
  <si>
    <t>г. Дивногорск, Красноярский край</t>
  </si>
  <si>
    <t>1  /  147500,0</t>
  </si>
  <si>
    <t>2017-2018</t>
  </si>
  <si>
    <t xml:space="preserve">МУП " ЖКХ г. Лесосибирска" </t>
  </si>
  <si>
    <t>г. Лесосибирск</t>
  </si>
  <si>
    <t>1  / 2300000,0</t>
  </si>
  <si>
    <t>г. Туран</t>
  </si>
  <si>
    <t xml:space="preserve">р. Бол. Енисей </t>
  </si>
  <si>
    <t>Модернизация водопроводных сетей г.Туран, всего</t>
  </si>
  <si>
    <t xml:space="preserve"> 17.01.03.001</t>
  </si>
  <si>
    <t>Комплексное развитие систем водоснабжения  городского округа "Город Кызыл", всего</t>
  </si>
  <si>
    <t>Модернизация системы водоснабжения  городского округа "Город Ак-Довурак", всего</t>
  </si>
  <si>
    <t>г. Шагонар</t>
  </si>
  <si>
    <t>Модернизация системы водоснабжения   "Город Шагонар", всего</t>
  </si>
  <si>
    <t>с. Кызыл-Мажалык</t>
  </si>
  <si>
    <t>Модернизация водопроводных сетей с. Кызыл-Мажалык, всего</t>
  </si>
  <si>
    <t>с. Хову-Аксы</t>
  </si>
  <si>
    <t>Модернизация системы водоснабжения  с. Хову-Аксы, всего</t>
  </si>
  <si>
    <t>Строительство и модернизация систем водоснабжения в Тандинском кожууне, всего</t>
  </si>
  <si>
    <t>с. Сарык-Сеп</t>
  </si>
  <si>
    <t>Модернизация водопроводных сетей с. Сарык-Сеп, всего</t>
  </si>
  <si>
    <t>с. Сукпак</t>
  </si>
  <si>
    <t>Модернизация водозабора и водопроводных сетей с. Сукпак, всего</t>
  </si>
  <si>
    <t>г. Чадан</t>
  </si>
  <si>
    <t>Модернизация водопроводных сетей г. Чадан, всего</t>
  </si>
  <si>
    <t>МУП "Тепловые сети" г. Зеленогорск</t>
  </si>
  <si>
    <t>г. Зеленогорск</t>
  </si>
  <si>
    <t>Ремонт водопроводных сетей г. Зеленогорск</t>
  </si>
  <si>
    <t>Внедрение альтернативного способа обеззараживания воды</t>
  </si>
  <si>
    <t>ООО "Дивногорский водоканал" , г. Дивногорск</t>
  </si>
  <si>
    <t>г. Дивногорск</t>
  </si>
  <si>
    <t>Замена ветхих магистральных сетей водоснабжения</t>
  </si>
  <si>
    <t>Реконструкция водоочистных сооружений г. Дивногорска</t>
  </si>
  <si>
    <t>тыс.м3/сут</t>
  </si>
  <si>
    <t>МП "Гортеплоэнерго", г. Железногорск</t>
  </si>
  <si>
    <t>г. Железногорск</t>
  </si>
  <si>
    <t>Водозаборные сооружения г. Железногорска</t>
  </si>
  <si>
    <t>Министерство жилищно-коммунального хозяйства Красноярского края; органы местного самоуправления муниципальных образований Красноярского края</t>
  </si>
  <si>
    <t>г. Красноярск, др. н.п.</t>
  </si>
  <si>
    <t>Загрязнение ВО</t>
  </si>
  <si>
    <t>Проектирование и строительство канализации поверхностных стоков с очистными сооружениями в населенных пунктах в границах бассейна р. Енисей</t>
  </si>
  <si>
    <t>м3</t>
  </si>
  <si>
    <t>2010-2030  / 22070364,9</t>
  </si>
  <si>
    <t>в т.ч.:</t>
  </si>
  <si>
    <t>ЦП</t>
  </si>
  <si>
    <t>на территории городских округов Кызыл, Абакан, Красноярск</t>
  </si>
  <si>
    <t>тыс. м3</t>
  </si>
  <si>
    <t>Кызыл</t>
  </si>
  <si>
    <t>Абакан</t>
  </si>
  <si>
    <t>Красноярск</t>
  </si>
  <si>
    <t xml:space="preserve">на территории городов </t>
  </si>
  <si>
    <t xml:space="preserve">на территории поселков городского типа </t>
  </si>
  <si>
    <t>ЕнБВУ</t>
  </si>
  <si>
    <t>Саяно-Шушенское водохранилище</t>
  </si>
  <si>
    <t>Сбор, извлечение из водохранилища и захоронение древесного хлама на участке площадью 30 га, Красноярский край и Республика Хакасия (вторая очередь)</t>
  </si>
  <si>
    <t>тыс. куб. м.</t>
  </si>
  <si>
    <t>2012 - 114,   2013 - 110, 2014 - 111,  2015 - 106,   2016 - 75,65</t>
  </si>
  <si>
    <t>2010-2016</t>
  </si>
  <si>
    <t>Проведение технического надзора по мероприятию "Саяно-Шушенское водохранилище. Сбор, извлечение из водохранилища и захоронение древесного хлама на участке площадью 30 га, Красноярский край и Республика Хакасия (вторая очередь)"</t>
  </si>
  <si>
    <t>Проведение авторского  надзора по мерприятию "Саяно-Шушенское водохранилище. Сбор, извлечение из водохранилища и захоронение древесного хлама на участке площадью 30 га, Красноярский край и Республика Хакасия (вторая очередь)"</t>
  </si>
  <si>
    <t>460,0      2017 - 100     2018 - 120    2019 - 120   2020 - 120</t>
  </si>
  <si>
    <t>2017-2020</t>
  </si>
  <si>
    <t>с. Подсинее</t>
  </si>
  <si>
    <t>Насосная станция №5 перекачки дренажных вод, с. Подсинее, Алтайский район</t>
  </si>
  <si>
    <t>м3/час</t>
  </si>
  <si>
    <t>пгт. Усть-Абакан</t>
  </si>
  <si>
    <t>Насосная станция №1 перекачки дренажных вод, восточная окраина пгт. Усть-Абакан, Усть-Абаканский район</t>
  </si>
  <si>
    <t>Насосная станция №2 перекачки дренажных вод, г.Абакан</t>
  </si>
  <si>
    <t>Насосная станция №4 перекачки дренажных вод г. Абакан</t>
  </si>
  <si>
    <t>Ремонт канализационных сетей г. Зеленогорск</t>
  </si>
  <si>
    <t>Реконструкция напорного коллектора г. Зеленогорск</t>
  </si>
  <si>
    <t>Разработка проекта АСУ ТП на НФС (4-ый этап) г. Зеленогорск</t>
  </si>
  <si>
    <t>Реконструкция аэротенков 2 очереди с устройством хим. Защиты</t>
  </si>
  <si>
    <t>Реконструкция отделения воздуходувок ОС</t>
  </si>
  <si>
    <t>МУП "Жилищно-коммунальный сервис" г. Сосновоборск</t>
  </si>
  <si>
    <t>г. Сосновоборск</t>
  </si>
  <si>
    <t>Установка оборудования для УФ-обеззараживания сточных вод в г. Сосновоборск</t>
  </si>
  <si>
    <t>2011-2013</t>
  </si>
  <si>
    <t>с. Овсянка</t>
  </si>
  <si>
    <t>Строительство централизованной канализации с. Овсянка</t>
  </si>
  <si>
    <t xml:space="preserve">Строительство "Блока доочистки сточных вод" на ОСК г.Дивногорска </t>
  </si>
  <si>
    <t>Реконструкция городских очистных сооружений г.Железногорска</t>
  </si>
  <si>
    <t>д. Шивера</t>
  </si>
  <si>
    <t>Строительство очистных сооружений в д. Шивера</t>
  </si>
  <si>
    <t>2013-2018</t>
  </si>
  <si>
    <t>Строительство напорного коллектора от района оздоровительных лагерей г.Железногорска</t>
  </si>
  <si>
    <t>пос. Первомайский</t>
  </si>
  <si>
    <t>Строительство напорного коллектора от КНС 21 пос. Первомайский до городских ОС</t>
  </si>
  <si>
    <t>Комплексное развитие систем водоотведения населенных пунктов Республики Тыва, всего</t>
  </si>
  <si>
    <t>Строительство коллекторов, модернизация сетей водоотведения, расширение очистных сооружений в г. Кызыл</t>
  </si>
  <si>
    <t>Строительство очистных сооружений, модернизация канализационных сетей и насосных станций в г. Ак-Довурак</t>
  </si>
  <si>
    <t>Строительство очистных сооружений, модернизация канализационных сетей в г. Шагонар</t>
  </si>
  <si>
    <t>г. Кызыл-Мажалык</t>
  </si>
  <si>
    <t>Строительство очистных сооружений в г. Кызыл-Мажалык</t>
  </si>
  <si>
    <t>Строительство очистных сооружений, реконструкция канализационных сетей в с. Хову-Аксы</t>
  </si>
  <si>
    <t>Строительство очистных сооружений в г. Туран</t>
  </si>
  <si>
    <t>с. Бай-Хаак</t>
  </si>
  <si>
    <t>Строительство очистных сооружений в с. Бай-Хаак</t>
  </si>
  <si>
    <t xml:space="preserve">Загрязнение ВО. Водообеспечение </t>
  </si>
  <si>
    <t xml:space="preserve">Министерство строительства и архитектуры,     Служба по ветеринарному надзору Красноярского края </t>
  </si>
  <si>
    <t>Ликвидации скотомогильников в водоохранных зонах (строительство скотомогильников (битермических ям))</t>
  </si>
  <si>
    <t xml:space="preserve">шт. </t>
  </si>
  <si>
    <t xml:space="preserve">Консервация сибиреязвенных захоронений в водоохранных зонах </t>
  </si>
  <si>
    <t>Разработка предложений по совершенствованию законодательной правовой базы по регулированию землепользования на территориях, подверженных регулярному затоплению и подтоплению, на территориях, подверженных берегоразрушению</t>
  </si>
  <si>
    <t>Разработка программы решения  радионуклидного загрязнения  вод  водных объектов в бассейне р. Енисей на участке г. Усть-Кан - пгт. Стрелка</t>
  </si>
  <si>
    <r>
      <t>Ревизионное обследование и оценка основных разведанных, но не эксплуатирующихся месторождений</t>
    </r>
    <r>
      <rPr>
        <sz val="11"/>
        <rFont val="Calibri"/>
        <family val="2"/>
        <charset val="204"/>
        <scheme val="minor"/>
      </rPr>
      <t xml:space="preserve"> </t>
    </r>
    <r>
      <rPr>
        <sz val="11"/>
        <rFont val="Times New Roman"/>
        <family val="1"/>
        <charset val="204"/>
      </rPr>
      <t>с целью подтверждения или уточнения запасов подземных вод</t>
    </r>
  </si>
  <si>
    <t>Примечание* - отсутствуют сведения о декларировании ГТС</t>
  </si>
  <si>
    <t>Бассейн(все ВХУ)</t>
  </si>
  <si>
    <t xml:space="preserve">ВХУ 17.01.03.005    </t>
  </si>
  <si>
    <t>Бассейн (все ВХУ)</t>
  </si>
  <si>
    <t>Наименование населенного пункта</t>
  </si>
  <si>
    <t>р. Кан, р. Барга, р. Кан</t>
  </si>
  <si>
    <t>Загрязнение ВО, в т.ч.</t>
  </si>
  <si>
    <t>2010-2020  /  8889987,894</t>
  </si>
  <si>
    <t>Строительство станций водоподготовки</t>
  </si>
  <si>
    <t xml:space="preserve">2017, 2018 </t>
  </si>
  <si>
    <t xml:space="preserve">2012-2014 </t>
  </si>
  <si>
    <t xml:space="preserve">2012-2013 </t>
  </si>
  <si>
    <t xml:space="preserve">2016-2018 </t>
  </si>
  <si>
    <t xml:space="preserve">2016-2020 </t>
  </si>
  <si>
    <t xml:space="preserve">2017-2020 </t>
  </si>
  <si>
    <t xml:space="preserve">2012, 2013 </t>
  </si>
  <si>
    <t>2019, 2020</t>
  </si>
  <si>
    <t xml:space="preserve">2014-2016 </t>
  </si>
  <si>
    <t xml:space="preserve">2018, 2019 </t>
  </si>
  <si>
    <t xml:space="preserve">2019, 2020 </t>
  </si>
  <si>
    <t xml:space="preserve">2015-2016 </t>
  </si>
  <si>
    <t xml:space="preserve">2014-2015 </t>
  </si>
  <si>
    <t xml:space="preserve">2013-2020 </t>
  </si>
  <si>
    <t xml:space="preserve">2012-2020 </t>
  </si>
  <si>
    <t xml:space="preserve">2013-2015 </t>
  </si>
  <si>
    <t xml:space="preserve">2013-2014 </t>
  </si>
  <si>
    <t xml:space="preserve">2014-2020 </t>
  </si>
  <si>
    <t xml:space="preserve">2013, 2014,           2016-2020 </t>
  </si>
  <si>
    <t>с Верхнеусинское</t>
  </si>
  <si>
    <t>р.Ус</t>
  </si>
  <si>
    <t>с.Арадан</t>
  </si>
  <si>
    <t>с. Ивановка</t>
  </si>
  <si>
    <t>руч. Иджа</t>
  </si>
  <si>
    <t>р. Усолка</t>
  </si>
  <si>
    <t>с.Каптырево</t>
  </si>
  <si>
    <t>с.Козлово</t>
  </si>
  <si>
    <t>с.Сизая</t>
  </si>
  <si>
    <t>с.Субботино</t>
  </si>
  <si>
    <t>с.Шалоболино</t>
  </si>
  <si>
    <t>с.Жербатиха</t>
  </si>
  <si>
    <t>р. Кизир</t>
  </si>
  <si>
    <t>п.Приморский</t>
  </si>
  <si>
    <t>Красноярское вдхр.</t>
  </si>
  <si>
    <t>п. Приморск</t>
  </si>
  <si>
    <t>с.Каратузское</t>
  </si>
  <si>
    <t>п.Куртак</t>
  </si>
  <si>
    <t>с. Городок</t>
  </si>
  <si>
    <t>д.Ильино-Посадское</t>
  </si>
  <si>
    <t>р. Кунгус</t>
  </si>
  <si>
    <t>с.Ирбейское</t>
  </si>
  <si>
    <t>с.Мостовское</t>
  </si>
  <si>
    <t>р. Верх.Подъемная</t>
  </si>
  <si>
    <t>с.Межово</t>
  </si>
  <si>
    <t>д. Терентьево</t>
  </si>
  <si>
    <t>с. Курбатово</t>
  </si>
  <si>
    <t>д. Подпорожье</t>
  </si>
  <si>
    <t>с. Галанино</t>
  </si>
  <si>
    <t>п.г.т. Стрелка</t>
  </si>
  <si>
    <t>д. Паршино</t>
  </si>
  <si>
    <t>п. Байкал</t>
  </si>
  <si>
    <t>д. Смородинка</t>
  </si>
  <si>
    <t>д. Южаково</t>
  </si>
  <si>
    <t>п. Погодаево</t>
  </si>
  <si>
    <t>с. Абалаково</t>
  </si>
  <si>
    <t>п.г.т. Верхнепашино</t>
  </si>
  <si>
    <t>д. Крутой Лог</t>
  </si>
  <si>
    <t>Реконструкция гидротехнических сооружений на территории ВХУ 17.01.02.001</t>
  </si>
  <si>
    <t>Реконструкция гидротехнических сооружений на территории ВХУ 17.01.03.002</t>
  </si>
  <si>
    <t>Капитальный ремонт гидротехнических сооружений на территории ВХУ 17.01.03.002</t>
  </si>
  <si>
    <t>Реконструкция гидротехнических сооружений на территории ВХУ 17.01.03.003</t>
  </si>
  <si>
    <t>Капитальный ремонт гидротехнических сооружений на территории ВХУ 17.01.03.003</t>
  </si>
  <si>
    <t>Реконструкция гидротехнических сооружений на территории ВХУ 17.01.03.004</t>
  </si>
  <si>
    <t>Капитальный ремонт гидротехнических сооружений на территории ВХУ 17.01.03.004</t>
  </si>
  <si>
    <t>Реконструкция гидротехнических сооружений на территории ВХУ 17.01.03.005</t>
  </si>
  <si>
    <t>Капитальный ремонт гидротехнических сооружений на территории ВХУ 17.01.03.005</t>
  </si>
  <si>
    <t>Реконструкция гидротехнических сооружений на территории ВХУ 17.01.04.001</t>
  </si>
  <si>
    <t>Инвентаризация и обследование ГТС в бассейне р. Енисей</t>
  </si>
  <si>
    <t>17.01.03.001, 17.01.03.002, 17.01.03.003, 17.01.03.004, 17.01.03.005, 17.01.04.001, 17.01.05.003</t>
  </si>
  <si>
    <t>Декларации безопасности ГТС</t>
  </si>
  <si>
    <t>инвестиционный вариант</t>
  </si>
  <si>
    <t>инерционный вариант</t>
  </si>
  <si>
    <t>с. Семенниково</t>
  </si>
  <si>
    <t>р. Агеевка</t>
  </si>
  <si>
    <t>Капитальный ремонт гидротехнических сооружений пруда на р. Агеевка в с. Семенниково Ермаковского района</t>
  </si>
  <si>
    <t>руч. Черемшанка</t>
  </si>
  <si>
    <t>Капитальный ремонт плотины пруда Моторский на ручье Черемшанка в п. Курагино Курагинского района</t>
  </si>
  <si>
    <t>Строительство водозащитной дамбы , совмещенной с берегоукреплением и примыкающей к существующей дамбе.</t>
  </si>
  <si>
    <t>2012-2016/
13388,9</t>
  </si>
  <si>
    <t>Бюджет субъектов РФ</t>
  </si>
  <si>
    <t>с. Белый Яр</t>
  </si>
  <si>
    <t>р. Ташеба</t>
  </si>
  <si>
    <t>Строительство берегоукрепления на р. Абакан и Красноярском водохранилище в районе Восточной водооградительной дамбы</t>
  </si>
  <si>
    <t>Строительство сооружений противопаводковой защиты</t>
  </si>
  <si>
    <t xml:space="preserve">Расчистка и дноуглубление </t>
  </si>
  <si>
    <t>а. Усть-Сос</t>
  </si>
  <si>
    <t>Строительство берегоукрепления на р. Абакан юго-западнее а. Усть-Сос</t>
  </si>
  <si>
    <t>Строительство берегоукрепления на правом берегу р. Абакан</t>
  </si>
  <si>
    <t>с. Кубайка</t>
  </si>
  <si>
    <t>р. Она</t>
  </si>
  <si>
    <t>Строительство берегоукрепления на р. Она, назападной окраине с. Кубайка</t>
  </si>
  <si>
    <t>а. Анхаков</t>
  </si>
  <si>
    <t>Капитальный ремонт дамбы на р. Абакан</t>
  </si>
  <si>
    <t>а. Баинов</t>
  </si>
  <si>
    <t>Капитальный ремонт дамбы на р. Абакан а. Баинов</t>
  </si>
  <si>
    <t xml:space="preserve">Капитальный ремонт направляющей дамбы (Рыбозаводская) </t>
  </si>
  <si>
    <t>п. Верх-Таштып</t>
  </si>
  <si>
    <t>Реконструкция дамбы</t>
  </si>
  <si>
    <t xml:space="preserve"> Ремонт водопропускных сооружений и расчистка дрены Южной дамбы г. Абакана</t>
  </si>
  <si>
    <t>а. Бейка</t>
  </si>
  <si>
    <t>р. Бейка</t>
  </si>
  <si>
    <t>Капитальный ремонт ГТС пруда, северо-восточная окраина а. Бейка</t>
  </si>
  <si>
    <t>д. Калы</t>
  </si>
  <si>
    <t>руч. Калы</t>
  </si>
  <si>
    <t>Капитальный ремонт пруда, юго-западная окраина д. Калы</t>
  </si>
  <si>
    <t>Реконструкция дрен №1 и №5 дренажной системы на Красноярском водохранилище</t>
  </si>
  <si>
    <t>д. Красный Камень</t>
  </si>
  <si>
    <t>р. Кокса</t>
  </si>
  <si>
    <t>д. Кавыльная</t>
  </si>
  <si>
    <t>Капитальный ремонт ГТС  пруда "Краснокаменский" 4 км западнее д. Красный Камень</t>
  </si>
  <si>
    <t>Капитальный ремонт ГТС пруда на р. Биджа, юго-восточнее д. Кавыльная</t>
  </si>
  <si>
    <t>Строительство 1 комплекса водозаборных сооружений из поверхностного источника водоснабжения; строительство 1 комплекса водозаборных сооружений из подземного источника водоснабжения</t>
  </si>
  <si>
    <t>Реконструкция левобережных очистных сооружений канализации (г. Красноярск)</t>
  </si>
  <si>
    <t>Реконструкция 2-х канализационных комплексов, включая КНС</t>
  </si>
  <si>
    <t>Насосная станция №3 перекачки дренажных вод г. Абакан</t>
  </si>
  <si>
    <t>с. Новокурск</t>
  </si>
  <si>
    <t>Строительство водопровода с. Новокурск</t>
  </si>
  <si>
    <t>Строительство канализационных очистных сооружений</t>
  </si>
  <si>
    <t>Проектирование и строительство очистных сооружений в с. Белый Яр</t>
  </si>
  <si>
    <t>Расчистка русла р. Ташеба и экологическая реабилитация в районе г. Абакана</t>
  </si>
  <si>
    <t xml:space="preserve">  </t>
  </si>
  <si>
    <t>Строительство берегоукрепления</t>
  </si>
  <si>
    <t>3,7*</t>
  </si>
  <si>
    <t>4,7*</t>
  </si>
  <si>
    <t>3,4*</t>
  </si>
  <si>
    <t>1,7*</t>
  </si>
  <si>
    <t>3,9*</t>
  </si>
  <si>
    <t>0,09*</t>
  </si>
  <si>
    <t>27,0*</t>
  </si>
  <si>
    <t>0,16*</t>
  </si>
  <si>
    <t>6,6*</t>
  </si>
  <si>
    <t>1,4*</t>
  </si>
  <si>
    <t>1,3*</t>
  </si>
  <si>
    <t>2,8*</t>
  </si>
  <si>
    <t>14,4*</t>
  </si>
  <si>
    <t>0,12*</t>
  </si>
  <si>
    <t>0,08*</t>
  </si>
  <si>
    <t>1,9*</t>
  </si>
  <si>
    <t>Примечание:</t>
  </si>
  <si>
    <t>п. Кедровый</t>
  </si>
  <si>
    <t>р. Тамасул</t>
  </si>
  <si>
    <t>Расчистка русла р. Тамасул  п. Кедровый</t>
  </si>
  <si>
    <t>Реконструкция  очистных сооружений канализации п. Кедровый</t>
  </si>
  <si>
    <t>негативное воздействие вод</t>
  </si>
  <si>
    <t>п. Майна</t>
  </si>
  <si>
    <t>Строительство берегоукрепления в п. Майна</t>
  </si>
  <si>
    <t>г. Саяногорск</t>
  </si>
  <si>
    <t>Строительство берегоукрепления в г. Саяногорск</t>
  </si>
  <si>
    <t>п. Черемушки</t>
  </si>
  <si>
    <t>Строительство берегоукрепления в п. Черемушки</t>
  </si>
  <si>
    <t>р.Енисей</t>
  </si>
  <si>
    <t>га</t>
  </si>
  <si>
    <t>Реконструкция очистных сооружений канализации  г. Енисейск</t>
  </si>
  <si>
    <t>с .Сайлыг</t>
  </si>
  <si>
    <t>Реконструкция водозащитной дамбы в с. Сайлыг Чеди-Хольского кожууна</t>
  </si>
  <si>
    <t>с. Чал-Кежиг</t>
  </si>
  <si>
    <t>Реконструкция водозащитной дамбы в с. Чал-Кежиг Чеди-Хольского кожууна</t>
  </si>
  <si>
    <t>с. Ак-Тал</t>
  </si>
  <si>
    <t>Реконструкция водозащитной дамбы в с. Ак-Тал Чеди-Хольского кожууна</t>
  </si>
  <si>
    <t>Строительство водозащитной дамбы в с. Элегест Чеди-Хольского кожууна</t>
  </si>
  <si>
    <t>с. Холчуг</t>
  </si>
  <si>
    <t>Капитальный ремонт ГТС в сумоне Холчук</t>
  </si>
  <si>
    <t>Капитальный ремонт ГТС в сумоне Чал-Кежиг</t>
  </si>
  <si>
    <t>Проектирование и расчистка с дноуглублением реки в с. Элегест Чеди-Хольского кожууна</t>
  </si>
  <si>
    <t>р. Сыда</t>
  </si>
  <si>
    <t xml:space="preserve">Строительство (включая проектирование) водозабора в с. Идринское </t>
  </si>
  <si>
    <t>пос. Партизанский</t>
  </si>
  <si>
    <t>Строительство канализационного коллектора и очистных сооружений пос. Партизанский</t>
  </si>
  <si>
    <t>пос. Мана</t>
  </si>
  <si>
    <t>Строительство канализационного коллектора и очистных сооружений пос. Мана</t>
  </si>
  <si>
    <t>14,6*</t>
  </si>
  <si>
    <t xml:space="preserve">2021 - 2025 </t>
  </si>
  <si>
    <t>2021 - 2025</t>
  </si>
  <si>
    <t xml:space="preserve">2015-2017 </t>
  </si>
  <si>
    <t xml:space="preserve">2013-2016 </t>
  </si>
  <si>
    <t xml:space="preserve">2013-2017 </t>
  </si>
  <si>
    <t xml:space="preserve">2013-2030 </t>
  </si>
  <si>
    <t xml:space="preserve">2021-2025 </t>
  </si>
  <si>
    <t>Проектирование и строительство защиты от подтопления п. Майна</t>
  </si>
  <si>
    <t>Притубинский</t>
  </si>
  <si>
    <t>село Бугуртак</t>
  </si>
  <si>
    <t>Водообеспечение, в т.ч.</t>
  </si>
  <si>
    <t>г. Дудинка</t>
  </si>
  <si>
    <t>Капитальный ремонт водозаборных сооружений и водопроводных сетей в г. Дудинка</t>
  </si>
  <si>
    <t>п. Диксон</t>
  </si>
  <si>
    <t>Капитальный ремонт водозаборных сооружений и водопроводных сетей в п. Диксон</t>
  </si>
  <si>
    <t>п. Тухард</t>
  </si>
  <si>
    <t>Капитальный ремонт водозаборных сооружений и водопроводных сетей в п. Тухард</t>
  </si>
  <si>
    <t>17.01.08.004, 17.01.08.005</t>
  </si>
  <si>
    <t>Разработка проектов зон санитарной охраны хозяйственно-питьевых водозаборов п. Диксон, п. Тухард, п. Пелядка, п. Мессояха</t>
  </si>
  <si>
    <t>Проведение оценки объемов древесного плавника в р. Енисей в границах сп. Караул, его экологической опасности и товарной составляющей</t>
  </si>
  <si>
    <t xml:space="preserve">2016-2020, 2021-2025 </t>
  </si>
  <si>
    <t xml:space="preserve">2016-2020, 2021-2025 , 2026-2030 </t>
  </si>
  <si>
    <t>* - мощность принята исходя из отношения общей стоимости вида работ к удельной стоимости с учетом районных коэффициентов в соответствии с Разработкой укрупненных  удельных показателей стоимости водохозяйственных работ и мероприятий</t>
  </si>
  <si>
    <t>ГТС водохранилища на р.Биджа, 2км, северо-западнее с.Московское, Усть-абаканский район</t>
  </si>
  <si>
    <t>Реконструкция системы автоматизации НФС (внедрение 2, 3 этап)</t>
  </si>
  <si>
    <t>Источник финансирования</t>
  </si>
  <si>
    <t>федеральный бюджет</t>
  </si>
  <si>
    <t>бюджет субъекта РФ</t>
  </si>
  <si>
    <t>местный бюджет</t>
  </si>
  <si>
    <t>Годы, периоды финансирования</t>
  </si>
  <si>
    <t>внебюджетные средства</t>
  </si>
  <si>
    <t>Код ВХУ</t>
  </si>
  <si>
    <t xml:space="preserve">2016-2020  2021-2025  2026-2030 </t>
  </si>
  <si>
    <t xml:space="preserve">2016-2020 2021-2025 2026-2030 </t>
  </si>
  <si>
    <t>2016-2020 2021-2025 2026-2030</t>
  </si>
  <si>
    <t>2016-2020 2021-2025 2026-203</t>
  </si>
  <si>
    <t>2010-2020/ 189695,0</t>
  </si>
  <si>
    <t>2010-2015 / 20977,4</t>
  </si>
  <si>
    <t>2012-2014 / 3000,0</t>
  </si>
  <si>
    <t>2012-2015/ 58626,4</t>
  </si>
  <si>
    <t>2012-2013/ 22198</t>
  </si>
  <si>
    <t>2012-2013 / 1041,79</t>
  </si>
  <si>
    <t>2012-2014 / 44979,0</t>
  </si>
  <si>
    <t>2012-2013 / 4000,0</t>
  </si>
  <si>
    <t>2012-2018 / 35600,0</t>
  </si>
  <si>
    <t>2012-2015 / 201615,4</t>
  </si>
  <si>
    <t xml:space="preserve">2012-2014 2016-2020 </t>
  </si>
  <si>
    <t>р. Анаш,   р.Тесь,    р.Куллог</t>
  </si>
  <si>
    <t>р. Кантат,    р.Пятково</t>
  </si>
  <si>
    <t>р. Большой Енисей и р.Малый Енисей</t>
  </si>
  <si>
    <t>Таблица 1 - Сводная ведомость необходимых финансовых затрат на реализацию фундаментальных, институциональных мероприятий, мероприятий по улучшению оперативного управления в бассейне реки Енисей, календарный план график реализации и финансирования мероприятий (Общебассейновые), тыс. руб.</t>
  </si>
  <si>
    <t xml:space="preserve">Таблица 2 - Сводная ведомость требуемых финансовых затрат на реализацию структурных мероприятий в бассейне р. Енисей,   календарный план-график реализации и  финансирования мероприятий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</si>
</sst>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0.0000000"/>
  </numFmts>
  <fonts count="31"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2"/>
    </font>
    <font>
      <sz val="12"/>
      <color rgb="FFFF0000"/>
      <name val="Times New Roman"/>
      <family val="2"/>
    </font>
    <font>
      <b/>
      <sz val="8"/>
      <name val="Calibri"/>
      <family val="2"/>
    </font>
  </fonts>
  <fills count="6">
    <fill>
      <patternFill/>
    </fill>
    <fill>
      <patternFill patternType="gray125"/>
    </fill>
    <fill>
      <patternFill patternType="solid">
        <fgColor theme="0" tint="-0.049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/>
      <top/>
      <bottom/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/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/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</borders>
  <cellStyleXfs count="28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6" fillId="0" borderId="0">
      <alignment/>
      <protection/>
    </xf>
    <xf numFmtId="0" fontId="20" fillId="0" borderId="0">
      <alignment/>
      <protection/>
    </xf>
    <xf numFmtId="0" fontId="20" fillId="0" borderId="0">
      <alignment/>
      <protection/>
    </xf>
    <xf numFmtId="0" fontId="20" fillId="0" borderId="0">
      <alignment/>
      <protection/>
    </xf>
    <xf numFmtId="0" fontId="20" fillId="0" borderId="0">
      <alignment/>
      <protection/>
    </xf>
    <xf numFmtId="0" fontId="20" fillId="0" borderId="0">
      <alignment/>
      <protection/>
    </xf>
    <xf numFmtId="9" fontId="0" fillId="0" borderId="0" applyFont="0" applyFill="0" applyBorder="0" applyAlignment="0" applyProtection="0"/>
    <xf numFmtId="0" fontId="20" fillId="0" borderId="0">
      <alignment/>
      <protection/>
    </xf>
  </cellStyleXfs>
  <cellXfs count="21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Alignment="1">
      <alignment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0" xfId="0" applyAlignment="1">
      <alignment vertical="top"/>
    </xf>
    <xf numFmtId="0" fontId="12" fillId="0" borderId="1" xfId="0" applyFont="1" applyFill="1" applyBorder="1"/>
    <xf numFmtId="164" fontId="10" fillId="0" borderId="1" xfId="0" applyNumberFormat="1" applyFont="1" applyFill="1" applyBorder="1" applyAlignment="1">
      <alignment horizontal="right" vertical="top"/>
    </xf>
    <xf numFmtId="0" fontId="0" fillId="0" borderId="0" xfId="0" applyFill="1" applyBorder="1"/>
    <xf numFmtId="2" fontId="0" fillId="0" borderId="0" xfId="0" applyNumberFormat="1"/>
    <xf numFmtId="0" fontId="10" fillId="0" borderId="3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2" fontId="7" fillId="0" borderId="1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166" fontId="13" fillId="3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/>
    </xf>
    <xf numFmtId="167" fontId="7" fillId="0" borderId="1" xfId="0" applyNumberFormat="1" applyFont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4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164" fontId="10" fillId="0" borderId="1" xfId="0" applyNumberFormat="1" applyFont="1" applyFill="1" applyBorder="1"/>
    <xf numFmtId="164" fontId="10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10" fillId="0" borderId="0" xfId="0" applyFont="1"/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/>
    </xf>
    <xf numFmtId="164" fontId="10" fillId="0" borderId="1" xfId="0" applyNumberFormat="1" applyFont="1" applyFill="1" applyBorder="1" applyAlignment="1">
      <alignment vertical="top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/>
    <xf numFmtId="0" fontId="10" fillId="0" borderId="1" xfId="0" applyNumberFormat="1" applyFont="1" applyFill="1" applyBorder="1" applyAlignment="1">
      <alignment horizontal="justify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/>
    </xf>
    <xf numFmtId="164" fontId="2" fillId="0" borderId="0" xfId="0" applyNumberFormat="1" applyFont="1"/>
    <xf numFmtId="0" fontId="18" fillId="0" borderId="0" xfId="0" applyFont="1"/>
    <xf numFmtId="164" fontId="18" fillId="0" borderId="0" xfId="0" applyNumberFormat="1" applyFont="1"/>
    <xf numFmtId="164" fontId="10" fillId="0" borderId="1" xfId="0" applyNumberFormat="1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top" wrapText="1"/>
    </xf>
    <xf numFmtId="0" fontId="11" fillId="0" borderId="0" xfId="0" applyFont="1" applyFill="1" applyBorder="1"/>
    <xf numFmtId="0" fontId="10" fillId="0" borderId="6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right" vertical="top" wrapText="1"/>
    </xf>
    <xf numFmtId="164" fontId="10" fillId="0" borderId="6" xfId="0" applyNumberFormat="1" applyFont="1" applyFill="1" applyBorder="1" applyAlignment="1">
      <alignment horizontal="right" vertical="top" wrapText="1"/>
    </xf>
    <xf numFmtId="1" fontId="10" fillId="0" borderId="6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right" vertical="top" wrapText="1"/>
    </xf>
    <xf numFmtId="0" fontId="10" fillId="0" borderId="7" xfId="0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1" xfId="0" applyBorder="1"/>
    <xf numFmtId="0" fontId="10" fillId="0" borderId="3" xfId="0" applyFont="1" applyFill="1" applyBorder="1" applyAlignment="1">
      <alignment horizontal="left" vertical="top" wrapText="1"/>
    </xf>
    <xf numFmtId="9" fontId="10" fillId="0" borderId="1" xfId="26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center" vertical="center"/>
    </xf>
    <xf numFmtId="2" fontId="9" fillId="0" borderId="0" xfId="0" applyNumberFormat="1" applyFont="1" applyBorder="1" applyAlignment="1">
      <alignment horizontal="right" wrapText="1"/>
    </xf>
    <xf numFmtId="166" fontId="21" fillId="0" borderId="0" xfId="0" applyNumberFormat="1" applyFont="1"/>
    <xf numFmtId="166" fontId="0" fillId="0" borderId="0" xfId="0" applyNumberFormat="1"/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6" xfId="0" applyFont="1" applyFill="1" applyBorder="1" applyAlignment="1">
      <alignment vertical="top" wrapText="1"/>
    </xf>
    <xf numFmtId="0" fontId="11" fillId="0" borderId="1" xfId="0" applyFont="1" applyFill="1" applyBorder="1"/>
    <xf numFmtId="0" fontId="10" fillId="0" borderId="7" xfId="0" applyFont="1" applyFill="1" applyBorder="1" applyAlignment="1">
      <alignment vertical="top" wrapText="1"/>
    </xf>
    <xf numFmtId="2" fontId="10" fillId="0" borderId="6" xfId="0" applyNumberFormat="1" applyFont="1" applyFill="1" applyBorder="1" applyAlignment="1">
      <alignment horizontal="center" vertical="top" wrapText="1"/>
    </xf>
    <xf numFmtId="1" fontId="10" fillId="0" borderId="1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justify" vertical="top" wrapText="1"/>
    </xf>
    <xf numFmtId="164" fontId="10" fillId="0" borderId="7" xfId="0" applyNumberFormat="1" applyFont="1" applyFill="1" applyBorder="1" applyAlignment="1">
      <alignment horizontal="right" vertical="top" wrapText="1"/>
    </xf>
    <xf numFmtId="0" fontId="10" fillId="0" borderId="7" xfId="0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justify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right" vertical="top" wrapText="1"/>
    </xf>
    <xf numFmtId="0" fontId="10" fillId="0" borderId="5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10" fillId="0" borderId="6" xfId="0" applyFont="1" applyFill="1" applyBorder="1" applyAlignment="1">
      <alignment horizontal="justify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vertical="top" wrapText="1"/>
    </xf>
    <xf numFmtId="0" fontId="10" fillId="0" borderId="0" xfId="0" applyFont="1" applyFill="1" applyAlignment="1">
      <alignment horizontal="right" vertical="top" wrapText="1"/>
    </xf>
    <xf numFmtId="164" fontId="10" fillId="0" borderId="10" xfId="0" applyNumberFormat="1" applyFont="1" applyFill="1" applyBorder="1" applyAlignment="1">
      <alignment horizontal="right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0" xfId="0" applyNumberFormat="1" applyFont="1" applyFill="1" applyBorder="1" applyAlignment="1">
      <alignment horizontal="justify" vertical="top" wrapText="1"/>
    </xf>
    <xf numFmtId="164" fontId="10" fillId="0" borderId="7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horizontal="righ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/>
    </xf>
    <xf numFmtId="0" fontId="10" fillId="4" borderId="1" xfId="0" applyFont="1" applyFill="1" applyBorder="1" applyAlignment="1">
      <alignment horizontal="justify" vertical="top" wrapText="1"/>
    </xf>
    <xf numFmtId="0" fontId="10" fillId="4" borderId="2" xfId="0" applyFont="1" applyFill="1" applyBorder="1" applyAlignment="1">
      <alignment horizontal="justify" vertical="top" wrapText="1"/>
    </xf>
    <xf numFmtId="0" fontId="10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164" fontId="10" fillId="4" borderId="6" xfId="0" applyNumberFormat="1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horizontal="right" vertical="top" wrapText="1"/>
    </xf>
    <xf numFmtId="164" fontId="10" fillId="4" borderId="1" xfId="0" applyNumberFormat="1" applyFont="1" applyFill="1" applyBorder="1" applyAlignment="1">
      <alignment horizontal="right" vertical="top" wrapText="1"/>
    </xf>
    <xf numFmtId="0" fontId="0" fillId="4" borderId="0" xfId="0" applyFill="1"/>
    <xf numFmtId="0" fontId="10" fillId="4" borderId="6" xfId="0" applyFont="1" applyFill="1" applyBorder="1" applyAlignment="1">
      <alignment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vertical="top" wrapText="1"/>
    </xf>
    <xf numFmtId="0" fontId="10" fillId="4" borderId="1" xfId="0" applyFont="1" applyFill="1" applyBorder="1" applyAlignment="1">
      <alignment horizontal="right" vertical="top" wrapText="1"/>
    </xf>
    <xf numFmtId="0" fontId="10" fillId="4" borderId="7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justify" vertical="top" wrapText="1"/>
    </xf>
    <xf numFmtId="164" fontId="10" fillId="4" borderId="7" xfId="0" applyNumberFormat="1" applyFont="1" applyFill="1" applyBorder="1" applyAlignment="1">
      <alignment horizontal="right" vertical="top" wrapText="1"/>
    </xf>
    <xf numFmtId="0" fontId="10" fillId="4" borderId="7" xfId="0" applyFont="1" applyFill="1" applyBorder="1" applyAlignment="1">
      <alignment horizontal="right" vertical="top" wrapText="1"/>
    </xf>
    <xf numFmtId="0" fontId="10" fillId="4" borderId="5" xfId="0" applyFont="1" applyFill="1" applyBorder="1" applyAlignment="1">
      <alignment horizontal="center" vertical="top" wrapText="1"/>
    </xf>
    <xf numFmtId="164" fontId="10" fillId="4" borderId="5" xfId="0" applyNumberFormat="1" applyFont="1" applyFill="1" applyBorder="1" applyAlignment="1">
      <alignment horizontal="right" vertical="top" wrapText="1"/>
    </xf>
    <xf numFmtId="0" fontId="10" fillId="4" borderId="0" xfId="0" applyFont="1" applyFill="1" applyAlignment="1">
      <alignment vertical="top" wrapText="1"/>
    </xf>
    <xf numFmtId="0" fontId="10" fillId="4" borderId="11" xfId="0" applyFont="1" applyFill="1" applyBorder="1" applyAlignment="1">
      <alignment horizontal="left" vertical="top" wrapText="1"/>
    </xf>
    <xf numFmtId="49" fontId="10" fillId="4" borderId="2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justify" vertical="top" wrapText="1"/>
    </xf>
    <xf numFmtId="0" fontId="10" fillId="4" borderId="3" xfId="0" applyFont="1" applyFill="1" applyBorder="1" applyAlignment="1">
      <alignment horizontal="left" vertical="top" wrapText="1"/>
    </xf>
    <xf numFmtId="164" fontId="10" fillId="4" borderId="5" xfId="0" applyNumberFormat="1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164" fontId="10" fillId="4" borderId="1" xfId="0" applyNumberFormat="1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justify" vertical="top" wrapText="1"/>
    </xf>
    <xf numFmtId="164" fontId="10" fillId="4" borderId="6" xfId="0" applyNumberFormat="1" applyFont="1" applyFill="1" applyBorder="1" applyAlignment="1">
      <alignment horizontal="center" vertical="top" wrapText="1"/>
    </xf>
    <xf numFmtId="164" fontId="10" fillId="4" borderId="11" xfId="0" applyNumberFormat="1" applyFont="1" applyFill="1" applyBorder="1" applyAlignment="1">
      <alignment horizontal="right" vertical="top" wrapText="1"/>
    </xf>
    <xf numFmtId="0" fontId="10" fillId="4" borderId="1" xfId="0" applyNumberFormat="1" applyFont="1" applyFill="1" applyBorder="1" applyAlignment="1">
      <alignment horizontal="justify" vertical="top" wrapText="1"/>
    </xf>
    <xf numFmtId="0" fontId="10" fillId="4" borderId="1" xfId="0" applyNumberFormat="1" applyFont="1" applyFill="1" applyBorder="1" applyAlignment="1">
      <alignment horizontal="center" vertical="top" wrapText="1"/>
    </xf>
    <xf numFmtId="0" fontId="10" fillId="4" borderId="7" xfId="0" applyNumberFormat="1" applyFont="1" applyFill="1" applyBorder="1" applyAlignment="1">
      <alignment horizontal="justify" vertical="top" wrapText="1"/>
    </xf>
    <xf numFmtId="0" fontId="10" fillId="4" borderId="7" xfId="0" applyNumberFormat="1" applyFont="1" applyFill="1" applyBorder="1" applyAlignment="1">
      <alignment horizontal="center" vertical="top" wrapText="1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wrapText="1"/>
    </xf>
    <xf numFmtId="0" fontId="0" fillId="4" borderId="0" xfId="0" applyFill="1" applyAlignment="1">
      <alignment vertical="top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/>
    </xf>
    <xf numFmtId="164" fontId="10" fillId="0" borderId="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9" xfId="0" applyFont="1" applyFill="1" applyBorder="1" applyAlignment="1">
      <alignment horizontal="right" vertical="top" wrapText="1"/>
    </xf>
    <xf numFmtId="0" fontId="10" fillId="0" borderId="12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justify" vertical="top" wrapText="1"/>
    </xf>
    <xf numFmtId="164" fontId="10" fillId="0" borderId="12" xfId="0" applyNumberFormat="1" applyFont="1" applyFill="1" applyBorder="1" applyAlignment="1">
      <alignment horizontal="right" vertical="top" wrapText="1"/>
    </xf>
    <xf numFmtId="0" fontId="10" fillId="0" borderId="12" xfId="0" applyFont="1" applyFill="1" applyBorder="1" applyAlignment="1">
      <alignment horizontal="right" vertical="top" wrapText="1"/>
    </xf>
    <xf numFmtId="164" fontId="10" fillId="4" borderId="2" xfId="0" applyNumberFormat="1" applyFont="1" applyFill="1" applyBorder="1" applyAlignment="1">
      <alignment horizontal="center" vertical="top" wrapText="1"/>
    </xf>
    <xf numFmtId="164" fontId="10" fillId="0" borderId="12" xfId="0" applyNumberFormat="1" applyFont="1" applyFill="1" applyBorder="1" applyAlignment="1">
      <alignment horizontal="center" vertical="top" wrapText="1"/>
    </xf>
    <xf numFmtId="0" fontId="26" fillId="0" borderId="0" xfId="0" applyFont="1" applyAlignment="1">
      <alignment horizontal="center"/>
    </xf>
    <xf numFmtId="0" fontId="17" fillId="0" borderId="0" xfId="0" applyFont="1"/>
    <xf numFmtId="164" fontId="10" fillId="0" borderId="9" xfId="0" applyNumberFormat="1" applyFont="1" applyFill="1" applyBorder="1" applyAlignment="1">
      <alignment horizontal="right" vertical="top" wrapText="1"/>
    </xf>
    <xf numFmtId="0" fontId="10" fillId="4" borderId="11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0" fontId="17" fillId="4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17" fillId="4" borderId="0" xfId="0" applyFont="1" applyFill="1" applyAlignment="1">
      <alignment horizontal="center"/>
    </xf>
    <xf numFmtId="0" fontId="26" fillId="4" borderId="0" xfId="0" applyFont="1" applyFill="1" applyAlignment="1">
      <alignment horizontal="center"/>
    </xf>
    <xf numFmtId="2" fontId="10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top" wrapText="1"/>
    </xf>
    <xf numFmtId="0" fontId="21" fillId="5" borderId="1" xfId="0" applyFont="1" applyFill="1" applyBorder="1"/>
    <xf numFmtId="0" fontId="21" fillId="0" borderId="0" xfId="0" applyFont="1"/>
    <xf numFmtId="164" fontId="13" fillId="0" borderId="1" xfId="0" applyNumberFormat="1" applyFont="1" applyFill="1" applyBorder="1" applyAlignment="1">
      <alignment horizontal="left" vertical="top" wrapText="1"/>
    </xf>
    <xf numFmtId="166" fontId="23" fillId="0" borderId="0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0" xfId="0" applyFont="1"/>
    <xf numFmtId="2" fontId="10" fillId="0" borderId="1" xfId="0" applyNumberFormat="1" applyFont="1" applyFill="1" applyBorder="1" applyAlignment="1">
      <alignment vertical="top" wrapText="1"/>
    </xf>
    <xf numFmtId="2" fontId="10" fillId="0" borderId="12" xfId="0" applyNumberFormat="1" applyFont="1" applyFill="1" applyBorder="1" applyAlignment="1">
      <alignment horizontal="right" vertical="top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2" fontId="22" fillId="0" borderId="12" xfId="0" applyNumberFormat="1" applyFont="1" applyFill="1" applyBorder="1" applyAlignment="1">
      <alignment horizontal="right" vertical="top" wrapText="1"/>
    </xf>
    <xf numFmtId="2" fontId="10" fillId="0" borderId="7" xfId="0" applyNumberFormat="1" applyFont="1" applyFill="1" applyBorder="1" applyAlignment="1">
      <alignment horizontal="right" vertical="top" wrapText="1"/>
    </xf>
    <xf numFmtId="0" fontId="27" fillId="0" borderId="1" xfId="0" applyFont="1" applyFill="1" applyBorder="1"/>
    <xf numFmtId="0" fontId="10" fillId="0" borderId="1" xfId="0" applyFont="1" applyFill="1" applyBorder="1" applyAlignment="1">
      <alignment horizontal="center"/>
    </xf>
    <xf numFmtId="164" fontId="10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justify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14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Обычный 2" xfId="20"/>
    <cellStyle name="Обычный 3" xfId="21"/>
    <cellStyle name="Обычный 3 2" xfId="22"/>
    <cellStyle name="Обычный 5" xfId="23"/>
    <cellStyle name="Обычный 2 2" xfId="24"/>
    <cellStyle name="Обычный 4" xfId="25"/>
    <cellStyle name="Процентный" xfId="26"/>
    <cellStyle name="Обычный 3 2 2" xfId="27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5" Type="http://schemas.openxmlformats.org/officeDocument/2006/relationships/styles" Target="styles.xml" /><Relationship Id="rId1" Type="http://schemas.openxmlformats.org/officeDocument/2006/relationships/theme" Target="theme/theme1.xml" /><Relationship Id="rId2" Type="http://schemas.openxmlformats.org/officeDocument/2006/relationships/worksheet" Target="worksheets/sheet1.xml" /><Relationship Id="rId4" Type="http://schemas.openxmlformats.org/officeDocument/2006/relationships/worksheet" Target="worksheets/sheet3.xml" /><Relationship Id="rId6" Type="http://schemas.openxmlformats.org/officeDocument/2006/relationships/sharedStrings" Target="sharedStrings.xml" /><Relationship Id="rId3" Type="http://schemas.openxmlformats.org/officeDocument/2006/relationships/worksheet" Target="worksheets/sheet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roundedCorners val="0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диаграммы!$B$15</c:f>
              <c:strCache>
                <c:ptCount val="1"/>
                <c:pt idx="0">
                  <c:v>Федеральный бюджет</c:v>
                </c:pt>
              </c:strCache>
            </c:strRef>
          </c:tx>
          <c:invertIfNegative val="0"/>
          <c:cat>
            <c:strRef>
              <c:f>диаграммы!$A$16:$A$19</c:f>
              <c:strCache>
                <c:ptCount val="4"/>
                <c:pt idx="0">
                  <c:v>Фундаментальные</c:v>
                </c:pt>
                <c:pt idx="1">
                  <c:v>Институциональные</c:v>
                </c:pt>
                <c:pt idx="2">
                  <c:v>Улучшение оперативного управления</c:v>
                </c:pt>
                <c:pt idx="3">
                  <c:v>Структурные</c:v>
                </c:pt>
              </c:strCache>
            </c:strRef>
          </c:cat>
          <c:val>
            <c:numRef>
              <c:f>диаграммы!$B$16:$B$19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диаграммы!$C$15</c:f>
              <c:strCache>
                <c:ptCount val="1"/>
                <c:pt idx="0">
                  <c:v>Бюджет субъектов РФ</c:v>
                </c:pt>
              </c:strCache>
            </c:strRef>
          </c:tx>
          <c:invertIfNegative val="0"/>
          <c:cat>
            <c:strRef>
              <c:f>диаграммы!$A$16:$A$19</c:f>
              <c:strCache>
                <c:ptCount val="4"/>
                <c:pt idx="0">
                  <c:v>Фундаментальные</c:v>
                </c:pt>
                <c:pt idx="1">
                  <c:v>Институциональные</c:v>
                </c:pt>
                <c:pt idx="2">
                  <c:v>Улучшение оперативного управления</c:v>
                </c:pt>
                <c:pt idx="3">
                  <c:v>Структурные</c:v>
                </c:pt>
              </c:strCache>
            </c:strRef>
          </c:cat>
          <c:val>
            <c:numRef>
              <c:f>диаграммы!$C$16:$C$19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диаграммы!$D$15</c:f>
              <c:strCache>
                <c:ptCount val="1"/>
                <c:pt idx="0">
                  <c:v>Муниципальный бюджет</c:v>
                </c:pt>
              </c:strCache>
            </c:strRef>
          </c:tx>
          <c:invertIfNegative val="0"/>
          <c:cat>
            <c:strRef>
              <c:f>диаграммы!$A$16:$A$19</c:f>
              <c:strCache>
                <c:ptCount val="4"/>
                <c:pt idx="0">
                  <c:v>Фундаментальные</c:v>
                </c:pt>
                <c:pt idx="1">
                  <c:v>Институциональные</c:v>
                </c:pt>
                <c:pt idx="2">
                  <c:v>Улучшение оперативного управления</c:v>
                </c:pt>
                <c:pt idx="3">
                  <c:v>Структурные</c:v>
                </c:pt>
              </c:strCache>
            </c:strRef>
          </c:cat>
          <c:val>
            <c:numRef>
              <c:f>диаграммы!$D$16:$D$19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диаграммы!$E$15</c:f>
              <c:strCache>
                <c:ptCount val="1"/>
                <c:pt idx="0">
                  <c:v>Внебюджетные средства</c:v>
                </c:pt>
              </c:strCache>
            </c:strRef>
          </c:tx>
          <c:invertIfNegative val="0"/>
          <c:cat>
            <c:strRef>
              <c:f>диаграммы!$A$16:$A$19</c:f>
              <c:strCache>
                <c:ptCount val="4"/>
                <c:pt idx="0">
                  <c:v>Фундаментальные</c:v>
                </c:pt>
                <c:pt idx="1">
                  <c:v>Институциональные</c:v>
                </c:pt>
                <c:pt idx="2">
                  <c:v>Улучшение оперативного управления</c:v>
                </c:pt>
                <c:pt idx="3">
                  <c:v>Структурные</c:v>
                </c:pt>
              </c:strCache>
            </c:strRef>
          </c:cat>
          <c:val>
            <c:numRef>
              <c:f>диаграммы!$E$16:$E$19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gapWidth val="75"/>
        <c:axId val="32854180"/>
        <c:axId val="27252167"/>
      </c:barChart>
      <c:catAx>
        <c:axId val="328541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525" cap="flat" cmpd="sng"/>
        </c:spPr>
        <c:crossAx val="27252167"/>
        <c:crosses val="autoZero"/>
        <c:auto val="1"/>
        <c:lblOffset val="100"/>
        <c:noMultiLvlLbl val="0"/>
      </c:catAx>
      <c:valAx>
        <c:axId val="27252167"/>
        <c:scaling>
          <c:orientation val="minMax"/>
          <c:max val="56"/>
          <c:min val="0"/>
        </c:scaling>
        <c:delete val="0"/>
        <c:axPos val="l"/>
        <c:title>
          <c:tx>
            <c:rich>
              <a:bodyPr vert="horz" rot="-5400000"/>
              <a:lstStyle/>
              <a:p>
                <a:pPr algn="ctr">
                  <a:defRPr/>
                </a:pPr>
                <a:r>
                  <a:rPr lang="en-US" sz="1200" b="0" u="none" baseline="0">
                    <a:latin typeface="Times New Roman"/>
                    <a:ea typeface="Times New Roman"/>
                    <a:cs typeface="Times New Roman"/>
                  </a:rPr>
                  <a:t>млрд.руб</a:t>
                </a:r>
              </a:p>
            </c:rich>
          </c:tx>
          <c:layout>
            <c:manualLayout>
              <c:xMode val="edge"/>
              <c:yMode val="edge"/>
              <c:x val="0.0355"/>
              <c:y val="0.028"/>
            </c:manualLayout>
          </c:layout>
          <c:overlay val="0"/>
          <c:spPr>
            <a:noFill/>
            <a:ln>
              <a:noFill/>
            </a:ln>
          </c:spPr>
        </c:title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328541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1"/>
  </c:chart>
  <c:txPr>
    <a:bodyPr vert="horz" rot="0"/>
    <a:lstStyle/>
    <a:p>
      <a:pPr>
        <a:defRPr lang="en-US" u="none" baseline="0"/>
      </a:pPr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roundedCorners val="0"/>
  <c:chart>
    <c:autoTitleDeleted val="1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диаграммы!$A$31</c:f>
              <c:strCache>
                <c:ptCount val="1"/>
                <c:pt idx="0">
                  <c:v>Структурные</c:v>
                </c:pt>
              </c:strCache>
            </c:strRef>
          </c:tx>
          <c:invertIfNegative val="0"/>
          <c:cat>
            <c:strRef>
              <c:f>диаграммы!$B$27:$E$27</c:f>
              <c:strCache>
                <c:ptCount val="4"/>
                <c:pt idx="0">
                  <c:v>2013-2015</c:v>
                </c:pt>
                <c:pt idx="1">
                  <c:v>2016-2020</c:v>
                </c:pt>
                <c:pt idx="2">
                  <c:v>2021-2025</c:v>
                </c:pt>
                <c:pt idx="3">
                  <c:v>2026-2030</c:v>
                </c:pt>
              </c:strCache>
            </c:strRef>
          </c:cat>
          <c:val>
            <c:numRef>
              <c:f>диаграммы!$B$31:$E$31</c:f>
              <c:numCache>
                <c:formatCode>0.0000000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2"/>
          <c:order val="1"/>
          <c:tx>
            <c:strRef>
              <c:f>диаграммы!$A$30</c:f>
              <c:strCache>
                <c:ptCount val="1"/>
                <c:pt idx="0">
                  <c:v>Улучшение оперативного управления</c:v>
                </c:pt>
              </c:strCache>
            </c:strRef>
          </c:tx>
          <c:invertIfNegative val="0"/>
          <c:cat>
            <c:strRef>
              <c:f>диаграммы!$B$27:$E$27</c:f>
              <c:strCache>
                <c:ptCount val="4"/>
                <c:pt idx="0">
                  <c:v>2013-2015</c:v>
                </c:pt>
                <c:pt idx="1">
                  <c:v>2016-2020</c:v>
                </c:pt>
                <c:pt idx="2">
                  <c:v>2021-2025</c:v>
                </c:pt>
                <c:pt idx="3">
                  <c:v>2026-2030</c:v>
                </c:pt>
              </c:strCache>
            </c:strRef>
          </c:cat>
          <c:val>
            <c:numRef>
              <c:f>диаграммы!$B$30:$E$30</c:f>
              <c:numCache>
                <c:formatCode>0.0000000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2"/>
          <c:tx>
            <c:strRef>
              <c:f>диаграммы!$A$29</c:f>
              <c:strCache>
                <c:ptCount val="1"/>
                <c:pt idx="0">
                  <c:v>Институциональные</c:v>
                </c:pt>
              </c:strCache>
            </c:strRef>
          </c:tx>
          <c:invertIfNegative val="0"/>
          <c:cat>
            <c:strRef>
              <c:f>диаграммы!$B$27:$E$27</c:f>
              <c:strCache>
                <c:ptCount val="4"/>
                <c:pt idx="0">
                  <c:v>2013-2015</c:v>
                </c:pt>
                <c:pt idx="1">
                  <c:v>2016-2020</c:v>
                </c:pt>
                <c:pt idx="2">
                  <c:v>2021-2025</c:v>
                </c:pt>
                <c:pt idx="3">
                  <c:v>2026-2030</c:v>
                </c:pt>
              </c:strCache>
            </c:strRef>
          </c:cat>
          <c:val>
            <c:numRef>
              <c:f>диаграммы!$B$29:$E$29</c:f>
              <c:numCache>
                <c:formatCode>0.0000000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0"/>
          <c:order val="3"/>
          <c:tx>
            <c:strRef>
              <c:f>диаграммы!$A$28</c:f>
              <c:strCache>
                <c:ptCount val="1"/>
                <c:pt idx="0">
                  <c:v>Фундаментальные</c:v>
                </c:pt>
              </c:strCache>
            </c:strRef>
          </c:tx>
          <c:invertIfNegative val="0"/>
          <c:cat>
            <c:strRef>
              <c:f>диаграммы!$B$27:$E$27</c:f>
              <c:strCache>
                <c:ptCount val="4"/>
                <c:pt idx="0">
                  <c:v>2013-2015</c:v>
                </c:pt>
                <c:pt idx="1">
                  <c:v>2016-2020</c:v>
                </c:pt>
                <c:pt idx="2">
                  <c:v>2021-2025</c:v>
                </c:pt>
                <c:pt idx="3">
                  <c:v>2026-2030</c:v>
                </c:pt>
              </c:strCache>
            </c:strRef>
          </c:cat>
          <c:val>
            <c:numRef>
              <c:f>диаграммы!$B$28:$E$28</c:f>
              <c:numCache>
                <c:formatCode>0.0000000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overlap val="100"/>
        <c:axId val="43942917"/>
        <c:axId val="59941933"/>
      </c:barChart>
      <c:catAx>
        <c:axId val="4394291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59941933"/>
        <c:crosses val="autoZero"/>
        <c:auto val="1"/>
        <c:lblOffset val="100"/>
        <c:noMultiLvlLbl val="0"/>
      </c:catAx>
      <c:valAx>
        <c:axId val="59941933"/>
        <c:scaling>
          <c:orientation val="minMax"/>
          <c:max val="26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 w="9525" cap="flat" cmpd="sng"/>
        </c:spPr>
        <c:crossAx val="43942917"/>
        <c:crosses val="autoZero"/>
        <c:crossBetween val="between"/>
        <c:majorUnit val="5"/>
        <c:minorUnit val="1"/>
      </c:valAx>
    </c:plotArea>
    <c:legend>
      <c:legendPos val="r"/>
      <c:layout/>
      <c:overlay val="0"/>
    </c:legend>
    <c:plotVisOnly val="1"/>
    <c:dispBlanksAs val="gap"/>
    <c:showDLblsOverMax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15"/>
      <c:rotY val="20"/>
      <c:depthPercent val="100"/>
      <c:rAngAx val="1"/>
    </c:view3D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диаграммы!$B$36</c:f>
              <c:strCache>
                <c:ptCount val="1"/>
                <c:pt idx="0">
                  <c:v>инвестиционный вариант</c:v>
                </c:pt>
              </c:strCache>
            </c:strRef>
          </c:tx>
          <c:invertIfNegative val="0"/>
          <c:cat>
            <c:strRef>
              <c:f>диаграммы!$A$37:$A$40</c:f>
              <c:strCache>
                <c:ptCount val="4"/>
                <c:pt idx="0">
                  <c:v>Красноярский край</c:v>
                </c:pt>
                <c:pt idx="1">
                  <c:v>Республика Хакасия</c:v>
                </c:pt>
                <c:pt idx="2">
                  <c:v>Республика Тыва</c:v>
                </c:pt>
                <c:pt idx="3">
                  <c:v>Иркутская область</c:v>
                </c:pt>
              </c:strCache>
            </c:strRef>
          </c:cat>
          <c:val>
            <c:numRef>
              <c:f>диаграммы!$B$37:$B$40</c:f>
              <c:numCache>
                <c:formatCode>0.000</c:formatCode>
                <c:ptCount val="4"/>
                <c:pt idx="0">
                  <c:v>38.9</c:v>
                </c:pt>
                <c:pt idx="1">
                  <c:v>5.34</c:v>
                </c:pt>
                <c:pt idx="2">
                  <c:v>8.39</c:v>
                </c:pt>
                <c:pt idx="3">
                  <c:v>0</c:v>
                </c:pt>
              </c:numCache>
            </c:numRef>
          </c:val>
          <c:shape val="box"/>
        </c:ser>
        <c:ser>
          <c:idx val="1"/>
          <c:order val="1"/>
          <c:tx>
            <c:strRef>
              <c:f>диаграммы!$C$36</c:f>
              <c:strCache>
                <c:ptCount val="1"/>
                <c:pt idx="0">
                  <c:v>инерционный вариант</c:v>
                </c:pt>
              </c:strCache>
            </c:strRef>
          </c:tx>
          <c:invertIfNegative val="0"/>
          <c:cat>
            <c:strRef>
              <c:f>диаграммы!$A$37:$A$40</c:f>
              <c:strCache>
                <c:ptCount val="4"/>
                <c:pt idx="0">
                  <c:v>Красноярский край</c:v>
                </c:pt>
                <c:pt idx="1">
                  <c:v>Республика Хакасия</c:v>
                </c:pt>
                <c:pt idx="2">
                  <c:v>Республика Тыва</c:v>
                </c:pt>
                <c:pt idx="3">
                  <c:v>Иркутская область</c:v>
                </c:pt>
              </c:strCache>
            </c:strRef>
          </c:cat>
          <c:val>
            <c:numRef>
              <c:f>диаграммы!$C$37:$C$40</c:f>
              <c:numCache>
                <c:formatCode>0.000</c:formatCode>
                <c:ptCount val="4"/>
                <c:pt idx="0">
                  <c:v>16.21</c:v>
                </c:pt>
                <c:pt idx="1">
                  <c:v>0.79</c:v>
                </c:pt>
                <c:pt idx="2">
                  <c:v>5.8</c:v>
                </c:pt>
                <c:pt idx="3">
                  <c:v>0</c:v>
                </c:pt>
              </c:numCache>
            </c:numRef>
          </c:val>
          <c:shape val="box"/>
        </c:ser>
        <c:shape val="box"/>
        <c:axId val="2606490"/>
        <c:axId val="23458411"/>
      </c:bar3DChart>
      <c:catAx>
        <c:axId val="260649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23458411"/>
        <c:crosses val="autoZero"/>
        <c:auto val="1"/>
        <c:lblOffset val="100"/>
        <c:noMultiLvlLbl val="0"/>
      </c:catAx>
      <c:valAx>
        <c:axId val="23458411"/>
        <c:scaling>
          <c:orientation val="minMax"/>
        </c:scaling>
        <c:delete val="0"/>
        <c:axPos val="l"/>
        <c:title>
          <c:tx>
            <c:rich>
              <a:bodyPr vert="horz" rot="-5400000"/>
              <a:lstStyle/>
              <a:p>
                <a:pPr algn="ctr">
                  <a:defRPr/>
                </a:pPr>
                <a:r>
                  <a:rPr lang="en-US" b="0" u="none" baseline="0">
                    <a:solidFill>
                      <a:schemeClr val="tx1"/>
                    </a:solidFill>
                    <a:latin typeface="Times New Roman"/>
                    <a:ea typeface="Times New Roman"/>
                    <a:cs typeface="Times New Roman"/>
                  </a:rPr>
                  <a:t>млрд. руб.</a:t>
                </a:r>
              </a:p>
            </c:rich>
          </c:tx>
          <c:layout>
            <c:manualLayout>
              <c:xMode val="edge"/>
              <c:yMode val="edge"/>
              <c:x val="0.17025"/>
              <c:y val="0.308"/>
            </c:manualLayout>
          </c:layout>
          <c:overlay val="0"/>
          <c:spPr>
            <a:noFill/>
            <a:ln>
              <a:noFill/>
            </a:ln>
          </c:spPr>
        </c:title>
        <c:majorGridlines/>
        <c:numFmt formatCode="General" sourceLinked="1"/>
        <c:majorTickMark val="out"/>
        <c:minorTickMark val="none"/>
        <c:tickLblPos val="nextTo"/>
        <c:spPr>
          <a:ln w="9525" cap="flat" cmpd="sng"/>
        </c:spPr>
        <c:crossAx val="260649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 vert="horz" rot="0"/>
          <a:lstStyle/>
          <a:p>
            <a:pPr>
              <a:defRPr lang="en-US" u="none" baseline="0">
                <a:solidFill>
                  <a:srgbClr val="FF0000"/>
                </a:solidFill>
                <a:latin typeface="Times New Roman"/>
                <a:ea typeface="Times New Roman"/>
                <a:cs typeface="Times New Roman"/>
              </a:defRPr>
            </a:pPr>
          </a:p>
        </c:txPr>
      </c:dTable>
    </c:plotArea>
    <c:plotVisOnly val="1"/>
    <c:dispBlanksAs val="gap"/>
    <c:showDLblsOverMax val="1"/>
  </c:chart>
  <c:txPr>
    <a:bodyPr vert="horz" rot="0"/>
    <a:lstStyle/>
    <a:p>
      <a:pPr>
        <a:defRPr lang="en-US" u="none" baseline="0">
          <a:solidFill>
            <a:schemeClr val="tx1"/>
          </a:solidFill>
          <a:latin typeface="Times New Roman"/>
          <a:ea typeface="Times New Roman"/>
          <a:cs typeface="Times New Roman"/>
        </a:defRPr>
      </a:pPr>
    </a:p>
  </c:txPr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>
    <xdr:from>
      <xdr:col>5</xdr:col>
      <xdr:colOff>742950</xdr:colOff>
      <xdr:row>8</xdr:row>
      <xdr:rowOff>171450</xdr:rowOff>
    </xdr:from>
    <xdr:to>
      <xdr:col>12</xdr:col>
      <xdr:colOff>66675</xdr:colOff>
      <xdr:row>25</xdr:row>
      <xdr:rowOff>114300</xdr:rowOff>
    </xdr:to>
    <xdr:graphicFrame macro="">
      <xdr:nvGraphicFramePr>
        <xdr:cNvPr id="3" name="Диаграмма 2"/>
        <xdr:cNvGraphicFramePr/>
      </xdr:nvGraphicFramePr>
      <xdr:xfrm>
        <a:off x="6667500" y="2695575"/>
        <a:ext cx="4981575" cy="3705225"/>
      </xdr:xfrm>
      <a:graphic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  <xdr:twoCellAnchor>
    <xdr:from>
      <xdr:col>5</xdr:col>
      <xdr:colOff>180974</xdr:colOff>
      <xdr:row>27</xdr:row>
      <xdr:rowOff>57150</xdr:rowOff>
    </xdr:from>
    <xdr:to>
      <xdr:col>13</xdr:col>
      <xdr:colOff>57150</xdr:colOff>
      <xdr:row>40</xdr:row>
      <xdr:rowOff>19050</xdr:rowOff>
    </xdr:to>
    <xdr:graphicFrame macro="">
      <xdr:nvGraphicFramePr>
        <xdr:cNvPr id="4" name="Диаграмма 3"/>
        <xdr:cNvGraphicFramePr/>
      </xdr:nvGraphicFramePr>
      <xdr:xfrm>
        <a:off x="6105525" y="6743700"/>
        <a:ext cx="6334125" cy="2743200"/>
      </xdr:xfrm>
      <a:graphic>
        <a:graphicData uri="http://schemas.openxmlformats.org/drawingml/2006/chart">
          <c:chart xmlns:c="http://schemas.openxmlformats.org/drawingml/2006/chart" r:id="rId2"/>
        </a:graphicData>
      </a:graphic>
    </xdr:graphicFrame>
    <xdr:clientData/>
  </xdr:twoCellAnchor>
  <xdr:twoCellAnchor>
    <xdr:from>
      <xdr:col>0</xdr:col>
      <xdr:colOff>1228725</xdr:colOff>
      <xdr:row>43</xdr:row>
      <xdr:rowOff>133350</xdr:rowOff>
    </xdr:from>
    <xdr:to>
      <xdr:col>7</xdr:col>
      <xdr:colOff>247650</xdr:colOff>
      <xdr:row>57</xdr:row>
      <xdr:rowOff>76200</xdr:rowOff>
    </xdr:to>
    <xdr:graphicFrame macro="">
      <xdr:nvGraphicFramePr>
        <xdr:cNvPr id="5" name="Диаграмма 4"/>
        <xdr:cNvGraphicFramePr/>
      </xdr:nvGraphicFramePr>
      <xdr:xfrm>
        <a:off x="1228725" y="10201275"/>
        <a:ext cx="6667500" cy="2743200"/>
      </xdr:xfrm>
      <a:graphic>
        <a:graphicData uri="http://schemas.openxmlformats.org/drawingml/2006/chart">
          <c:chart xmlns:c="http://schemas.openxmlformats.org/drawingml/2006/chart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comments" Target="../comments1.xml" /><Relationship Id="rId2" Type="http://schemas.openxmlformats.org/officeDocument/2006/relationships/vmlDrawing" Target="../drawings/vmlDrawing1.vml" /><Relationship Id="rId3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comments" Target="../comments2.xml" /><Relationship Id="rId2" Type="http://schemas.openxmlformats.org/officeDocument/2006/relationships/vmlDrawing" Target="../drawings/vmlDrawing2.vml" /><Relationship Id="rId3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Relationship Id="rId2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A65"/>
  <sheetViews>
    <sheetView zoomScale="90" zoomScaleNormal="90" workbookViewId="0" topLeftCell="A1">
      <selection pane="topLeft" activeCell="A2" sqref="A2:A3"/>
    </sheetView>
  </sheetViews>
  <sheetFormatPr defaultRowHeight="15.75"/>
  <cols>
    <col min="1" max="1" width="4.625" style="49" customWidth="1"/>
    <col min="2" max="2" width="14.75" style="49" customWidth="1"/>
    <col min="3" max="3" width="12.125" style="49" customWidth="1"/>
    <col min="4" max="4" width="6.75" style="50" customWidth="1"/>
    <col min="5" max="5" width="9.125" style="50" customWidth="1"/>
    <col min="6" max="6" width="16.75" style="51" customWidth="1"/>
    <col min="7" max="7" width="35.125" style="49" customWidth="1"/>
    <col min="8" max="8" width="11.25" style="49" customWidth="1"/>
    <col min="9" max="9" width="11.125" style="49" customWidth="1"/>
    <col min="10" max="10" width="11.25" style="49" customWidth="1"/>
    <col min="11" max="11" width="14.625" style="49" customWidth="1"/>
    <col min="12" max="12" width="11.125" style="49" customWidth="1"/>
    <col min="13" max="13" width="10.125" style="49" customWidth="1"/>
    <col min="14" max="14" width="9.125" style="49" customWidth="1"/>
    <col min="15" max="15" width="9.375" style="49" bestFit="1" customWidth="1"/>
    <col min="16" max="16" width="8.25" style="49" customWidth="1"/>
    <col min="17" max="17" width="9.75" style="49" customWidth="1"/>
    <col min="18" max="18" width="9.875" style="49" customWidth="1"/>
    <col min="19" max="19" width="10.125" style="34" customWidth="1"/>
    <col min="20" max="20" width="10.5" style="34" customWidth="1"/>
    <col min="21" max="21" width="10.25" style="34" customWidth="1"/>
    <col min="22" max="22" width="10.5" style="34" customWidth="1"/>
    <col min="23" max="23" width="9" style="2"/>
    <col min="24" max="24" width="13.5" style="2" customWidth="1"/>
    <col min="25" max="16384" width="9" style="2"/>
  </cols>
  <sheetData>
    <row r="1" spans="1:22" ht="51.75" customHeight="1">
      <c r="A1" s="204" t="s">
        <v>757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</row>
    <row r="2" spans="1:22" ht="27" customHeight="1">
      <c r="A2" s="200" t="s">
        <v>53</v>
      </c>
      <c r="B2" s="200" t="s">
        <v>54</v>
      </c>
      <c r="C2" s="200" t="s">
        <v>55</v>
      </c>
      <c r="D2" s="200" t="s">
        <v>56</v>
      </c>
      <c r="E2" s="200" t="s">
        <v>57</v>
      </c>
      <c r="F2" s="200" t="s">
        <v>738</v>
      </c>
      <c r="G2" s="200" t="s">
        <v>58</v>
      </c>
      <c r="H2" s="200" t="s">
        <v>59</v>
      </c>
      <c r="I2" s="200" t="s">
        <v>60</v>
      </c>
      <c r="J2" s="200" t="s">
        <v>61</v>
      </c>
      <c r="K2" s="200" t="s">
        <v>62</v>
      </c>
      <c r="L2" s="201" t="s">
        <v>732</v>
      </c>
      <c r="M2" s="202"/>
      <c r="N2" s="202"/>
      <c r="O2" s="203"/>
      <c r="P2" s="201" t="s">
        <v>736</v>
      </c>
      <c r="Q2" s="202"/>
      <c r="R2" s="202"/>
      <c r="S2" s="202"/>
      <c r="T2" s="202"/>
      <c r="U2" s="202"/>
      <c r="V2" s="203"/>
    </row>
    <row r="3" spans="1:22" s="23" customFormat="1" ht="59.25" customHeight="1">
      <c r="A3" s="200"/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5" t="s">
        <v>733</v>
      </c>
      <c r="M3" s="25" t="s">
        <v>734</v>
      </c>
      <c r="N3" s="25" t="s">
        <v>735</v>
      </c>
      <c r="O3" s="25" t="s">
        <v>737</v>
      </c>
      <c r="P3" s="25">
        <v>2013</v>
      </c>
      <c r="Q3" s="25">
        <v>2014</v>
      </c>
      <c r="R3" s="25">
        <v>2015</v>
      </c>
      <c r="S3" s="25" t="s">
        <v>5</v>
      </c>
      <c r="T3" s="25" t="s">
        <v>6</v>
      </c>
      <c r="U3" s="25" t="s">
        <v>7</v>
      </c>
      <c r="V3" s="25" t="s">
        <v>8</v>
      </c>
    </row>
    <row r="4" spans="1:22" ht="45">
      <c r="A4" s="210">
        <v>1</v>
      </c>
      <c r="B4" s="206" t="s">
        <v>18</v>
      </c>
      <c r="C4" s="206" t="s">
        <v>10</v>
      </c>
      <c r="D4" s="209"/>
      <c r="E4" s="209"/>
      <c r="F4" s="209" t="s">
        <v>63</v>
      </c>
      <c r="G4" s="16" t="s">
        <v>64</v>
      </c>
      <c r="H4" s="16"/>
      <c r="I4" s="16"/>
      <c r="J4" s="76" t="s">
        <v>65</v>
      </c>
      <c r="K4" s="27">
        <f>K5+K6+K7</f>
        <v>23000</v>
      </c>
      <c r="L4" s="27">
        <f>L5+L6+L7</f>
        <v>23000</v>
      </c>
      <c r="M4" s="27">
        <f t="shared" si="0" ref="M4:V4">M5+M6+M7</f>
        <v>0</v>
      </c>
      <c r="N4" s="27">
        <f t="shared" si="0"/>
        <v>0</v>
      </c>
      <c r="O4" s="27">
        <f t="shared" si="0"/>
        <v>0</v>
      </c>
      <c r="P4" s="27">
        <f t="shared" si="0"/>
        <v>9000</v>
      </c>
      <c r="Q4" s="27">
        <f t="shared" si="0"/>
        <v>9000</v>
      </c>
      <c r="R4" s="27">
        <f t="shared" si="0"/>
        <v>3000</v>
      </c>
      <c r="S4" s="27">
        <f t="shared" si="0"/>
        <v>21000</v>
      </c>
      <c r="T4" s="27">
        <f t="shared" si="0"/>
        <v>2000</v>
      </c>
      <c r="U4" s="27">
        <f t="shared" si="0"/>
        <v>0</v>
      </c>
      <c r="V4" s="27">
        <f t="shared" si="0"/>
        <v>0</v>
      </c>
    </row>
    <row r="5" spans="1:22" ht="15.75">
      <c r="A5" s="210"/>
      <c r="B5" s="207"/>
      <c r="C5" s="207"/>
      <c r="D5" s="209"/>
      <c r="E5" s="209"/>
      <c r="F5" s="209"/>
      <c r="G5" s="16" t="s">
        <v>66</v>
      </c>
      <c r="H5" s="16"/>
      <c r="I5" s="16"/>
      <c r="J5" s="11"/>
      <c r="K5" s="27">
        <f t="shared" si="1" ref="K5:K28">S5+T5+U5+V5</f>
        <v>6000</v>
      </c>
      <c r="L5" s="27">
        <v>6000</v>
      </c>
      <c r="M5" s="27"/>
      <c r="N5" s="27"/>
      <c r="O5" s="27"/>
      <c r="P5" s="27">
        <v>3000</v>
      </c>
      <c r="Q5" s="27">
        <v>3000</v>
      </c>
      <c r="R5" s="27"/>
      <c r="S5" s="27">
        <f>P5+Q5+R5</f>
        <v>6000</v>
      </c>
      <c r="T5" s="27"/>
      <c r="U5" s="27"/>
      <c r="V5" s="29"/>
    </row>
    <row r="6" spans="1:22" ht="15.75">
      <c r="A6" s="210"/>
      <c r="B6" s="207"/>
      <c r="C6" s="207"/>
      <c r="D6" s="209"/>
      <c r="E6" s="209"/>
      <c r="F6" s="209"/>
      <c r="G6" s="16" t="s">
        <v>67</v>
      </c>
      <c r="H6" s="16"/>
      <c r="I6" s="16"/>
      <c r="J6" s="11"/>
      <c r="K6" s="27">
        <f t="shared" si="1"/>
        <v>6000</v>
      </c>
      <c r="L6" s="27">
        <v>6000</v>
      </c>
      <c r="M6" s="27"/>
      <c r="N6" s="27"/>
      <c r="O6" s="27"/>
      <c r="P6" s="27">
        <v>3000</v>
      </c>
      <c r="Q6" s="27">
        <v>3000</v>
      </c>
      <c r="R6" s="27"/>
      <c r="S6" s="27">
        <f>P6+Q6+R6</f>
        <v>6000</v>
      </c>
      <c r="T6" s="27"/>
      <c r="U6" s="27"/>
      <c r="V6" s="29"/>
    </row>
    <row r="7" spans="1:22" ht="15.75">
      <c r="A7" s="210"/>
      <c r="B7" s="208"/>
      <c r="C7" s="208"/>
      <c r="D7" s="209"/>
      <c r="E7" s="209"/>
      <c r="F7" s="209"/>
      <c r="G7" s="16" t="s">
        <v>68</v>
      </c>
      <c r="H7" s="16"/>
      <c r="I7" s="16"/>
      <c r="J7" s="11"/>
      <c r="K7" s="27">
        <f t="shared" si="1"/>
        <v>11000</v>
      </c>
      <c r="L7" s="27">
        <v>11000</v>
      </c>
      <c r="M7" s="27"/>
      <c r="N7" s="27"/>
      <c r="O7" s="27"/>
      <c r="P7" s="27">
        <v>3000</v>
      </c>
      <c r="Q7" s="27">
        <v>3000</v>
      </c>
      <c r="R7" s="27">
        <v>3000</v>
      </c>
      <c r="S7" s="27">
        <f t="shared" si="2" ref="S7:S41">P7+Q7+R7</f>
        <v>9000</v>
      </c>
      <c r="T7" s="27">
        <v>2000</v>
      </c>
      <c r="U7" s="27"/>
      <c r="V7" s="29"/>
    </row>
    <row r="8" spans="1:22" ht="30">
      <c r="A8" s="76">
        <f>A4+1</f>
        <v>2</v>
      </c>
      <c r="B8" s="175" t="s">
        <v>29</v>
      </c>
      <c r="C8" s="175" t="s">
        <v>10</v>
      </c>
      <c r="D8" s="76"/>
      <c r="E8" s="76"/>
      <c r="F8" s="76" t="s">
        <v>63</v>
      </c>
      <c r="G8" s="16" t="s">
        <v>603</v>
      </c>
      <c r="H8" s="16"/>
      <c r="I8" s="16"/>
      <c r="J8" s="176" t="s">
        <v>727</v>
      </c>
      <c r="K8" s="27">
        <v>28000</v>
      </c>
      <c r="L8" s="27">
        <v>14000</v>
      </c>
      <c r="M8" s="27">
        <v>14000</v>
      </c>
      <c r="N8" s="27"/>
      <c r="O8" s="27"/>
      <c r="P8" s="27"/>
      <c r="Q8" s="27"/>
      <c r="R8" s="27"/>
      <c r="S8" s="27"/>
      <c r="T8" s="27">
        <v>14000</v>
      </c>
      <c r="U8" s="27">
        <v>14000</v>
      </c>
      <c r="V8" s="55"/>
    </row>
    <row r="9" spans="1:22" ht="105">
      <c r="A9" s="76">
        <f>A8+1</f>
        <v>3</v>
      </c>
      <c r="B9" s="175" t="s">
        <v>29</v>
      </c>
      <c r="C9" s="175" t="s">
        <v>10</v>
      </c>
      <c r="D9" s="76" t="s">
        <v>94</v>
      </c>
      <c r="E9" s="76">
        <v>79</v>
      </c>
      <c r="F9" s="76" t="s">
        <v>604</v>
      </c>
      <c r="G9" s="16" t="s">
        <v>605</v>
      </c>
      <c r="H9" s="16"/>
      <c r="I9" s="16"/>
      <c r="J9" s="176" t="s">
        <v>728</v>
      </c>
      <c r="K9" s="27">
        <v>355500</v>
      </c>
      <c r="L9" s="27">
        <v>45000</v>
      </c>
      <c r="M9" s="27">
        <v>67500</v>
      </c>
      <c r="N9" s="27">
        <v>171000</v>
      </c>
      <c r="O9" s="27">
        <v>72000</v>
      </c>
      <c r="P9" s="27"/>
      <c r="Q9" s="27"/>
      <c r="R9" s="27"/>
      <c r="S9" s="27"/>
      <c r="T9" s="27">
        <v>118500</v>
      </c>
      <c r="U9" s="27">
        <v>118500</v>
      </c>
      <c r="V9" s="55">
        <v>118500</v>
      </c>
    </row>
    <row r="10" spans="1:22" ht="30">
      <c r="A10" s="76">
        <f t="shared" si="3" ref="A10:A41">A9+1</f>
        <v>4</v>
      </c>
      <c r="B10" s="37" t="s">
        <v>18</v>
      </c>
      <c r="C10" s="16" t="s">
        <v>10</v>
      </c>
      <c r="D10" s="16"/>
      <c r="E10" s="16"/>
      <c r="F10" s="76" t="s">
        <v>63</v>
      </c>
      <c r="G10" s="16" t="s">
        <v>69</v>
      </c>
      <c r="H10" s="16"/>
      <c r="I10" s="16"/>
      <c r="J10" s="76" t="s">
        <v>70</v>
      </c>
      <c r="K10" s="27">
        <f>S10+T10+U10+V10</f>
        <v>10000</v>
      </c>
      <c r="L10" s="27">
        <f t="shared" si="4" ref="L10:L18">K10</f>
        <v>10000</v>
      </c>
      <c r="M10" s="27"/>
      <c r="N10" s="27"/>
      <c r="O10" s="27"/>
      <c r="P10" s="27"/>
      <c r="Q10" s="38">
        <v>6000</v>
      </c>
      <c r="R10" s="27">
        <v>4000</v>
      </c>
      <c r="S10" s="27">
        <f>P10+Q10+R10</f>
        <v>10000</v>
      </c>
      <c r="T10" s="27"/>
      <c r="U10" s="27"/>
      <c r="V10" s="29"/>
    </row>
    <row r="11" spans="1:22" ht="60">
      <c r="A11" s="76">
        <f t="shared" si="3"/>
        <v>5</v>
      </c>
      <c r="B11" s="37" t="s">
        <v>18</v>
      </c>
      <c r="C11" s="16" t="s">
        <v>10</v>
      </c>
      <c r="D11" s="16"/>
      <c r="E11" s="16"/>
      <c r="F11" s="76" t="s">
        <v>63</v>
      </c>
      <c r="G11" s="16" t="s">
        <v>71</v>
      </c>
      <c r="H11" s="16"/>
      <c r="I11" s="16"/>
      <c r="J11" s="76">
        <v>2019</v>
      </c>
      <c r="K11" s="27">
        <f>S11+T11+U11+V11</f>
        <v>5000</v>
      </c>
      <c r="L11" s="27">
        <f t="shared" si="4"/>
        <v>5000</v>
      </c>
      <c r="M11" s="27"/>
      <c r="N11" s="27"/>
      <c r="O11" s="27"/>
      <c r="P11" s="27"/>
      <c r="Q11" s="27"/>
      <c r="R11" s="27"/>
      <c r="S11" s="27">
        <f t="shared" si="2"/>
        <v>0</v>
      </c>
      <c r="T11" s="27">
        <v>5000</v>
      </c>
      <c r="U11" s="27"/>
      <c r="V11" s="29"/>
    </row>
    <row r="12" spans="1:22" ht="60">
      <c r="A12" s="76">
        <f t="shared" si="3"/>
        <v>6</v>
      </c>
      <c r="B12" s="37" t="s">
        <v>28</v>
      </c>
      <c r="C12" s="16" t="s">
        <v>10</v>
      </c>
      <c r="D12" s="16"/>
      <c r="E12" s="16"/>
      <c r="F12" s="76" t="s">
        <v>63</v>
      </c>
      <c r="G12" s="16" t="s">
        <v>72</v>
      </c>
      <c r="H12" s="16"/>
      <c r="I12" s="16"/>
      <c r="J12" s="76">
        <v>2016</v>
      </c>
      <c r="K12" s="27">
        <f t="shared" si="1"/>
        <v>3500</v>
      </c>
      <c r="L12" s="27">
        <f t="shared" si="4"/>
        <v>3500</v>
      </c>
      <c r="M12" s="27"/>
      <c r="N12" s="27"/>
      <c r="O12" s="27"/>
      <c r="P12" s="27"/>
      <c r="Q12" s="27"/>
      <c r="R12" s="27"/>
      <c r="S12" s="27">
        <f t="shared" si="2"/>
        <v>0</v>
      </c>
      <c r="T12" s="27">
        <v>3500</v>
      </c>
      <c r="U12" s="27"/>
      <c r="V12" s="29"/>
    </row>
    <row r="13" spans="1:22" ht="90">
      <c r="A13" s="76">
        <f t="shared" si="3"/>
        <v>7</v>
      </c>
      <c r="B13" s="37" t="s">
        <v>28</v>
      </c>
      <c r="C13" s="16" t="s">
        <v>10</v>
      </c>
      <c r="D13" s="16"/>
      <c r="E13" s="16"/>
      <c r="F13" s="76" t="s">
        <v>63</v>
      </c>
      <c r="G13" s="39" t="s">
        <v>73</v>
      </c>
      <c r="H13" s="39"/>
      <c r="I13" s="39"/>
      <c r="J13" s="76">
        <v>2021</v>
      </c>
      <c r="K13" s="27">
        <f t="shared" si="1"/>
        <v>5000</v>
      </c>
      <c r="L13" s="27">
        <f t="shared" si="4"/>
        <v>5000</v>
      </c>
      <c r="M13" s="27"/>
      <c r="N13" s="27"/>
      <c r="O13" s="27"/>
      <c r="P13" s="27"/>
      <c r="Q13" s="27"/>
      <c r="R13" s="27"/>
      <c r="S13" s="27">
        <f t="shared" si="2"/>
        <v>0</v>
      </c>
      <c r="T13" s="27"/>
      <c r="U13" s="27">
        <v>5000</v>
      </c>
      <c r="V13" s="29"/>
    </row>
    <row r="14" spans="1:22" ht="105">
      <c r="A14" s="76">
        <f t="shared" si="3"/>
        <v>8</v>
      </c>
      <c r="B14" s="37" t="s">
        <v>27</v>
      </c>
      <c r="C14" s="16" t="s">
        <v>10</v>
      </c>
      <c r="D14" s="16"/>
      <c r="E14" s="16"/>
      <c r="F14" s="76" t="s">
        <v>63</v>
      </c>
      <c r="G14" s="39" t="s">
        <v>74</v>
      </c>
      <c r="H14" s="39"/>
      <c r="I14" s="39"/>
      <c r="J14" s="76" t="s">
        <v>75</v>
      </c>
      <c r="K14" s="27">
        <f t="shared" si="1"/>
        <v>50000</v>
      </c>
      <c r="L14" s="27">
        <f t="shared" si="4"/>
        <v>50000</v>
      </c>
      <c r="M14" s="27"/>
      <c r="N14" s="27"/>
      <c r="O14" s="27"/>
      <c r="P14" s="27"/>
      <c r="Q14" s="27"/>
      <c r="R14" s="27"/>
      <c r="S14" s="27"/>
      <c r="T14" s="27">
        <v>50000</v>
      </c>
      <c r="U14" s="27"/>
      <c r="V14" s="27"/>
    </row>
    <row r="15" spans="1:22" ht="135">
      <c r="A15" s="76">
        <f t="shared" si="3"/>
        <v>9</v>
      </c>
      <c r="B15" s="37" t="s">
        <v>27</v>
      </c>
      <c r="C15" s="16" t="s">
        <v>10</v>
      </c>
      <c r="D15" s="16"/>
      <c r="E15" s="16"/>
      <c r="F15" s="76" t="s">
        <v>63</v>
      </c>
      <c r="G15" s="16" t="s">
        <v>76</v>
      </c>
      <c r="H15" s="16"/>
      <c r="I15" s="16"/>
      <c r="J15" s="76">
        <v>2024</v>
      </c>
      <c r="K15" s="27">
        <f t="shared" si="1"/>
        <v>5000</v>
      </c>
      <c r="L15" s="27">
        <f t="shared" si="4"/>
        <v>5000</v>
      </c>
      <c r="M15" s="27"/>
      <c r="N15" s="27"/>
      <c r="O15" s="27"/>
      <c r="P15" s="27"/>
      <c r="Q15" s="27"/>
      <c r="R15" s="27"/>
      <c r="S15" s="27">
        <f t="shared" si="2"/>
        <v>0</v>
      </c>
      <c r="T15" s="27"/>
      <c r="U15" s="27">
        <v>5000</v>
      </c>
      <c r="V15" s="29"/>
    </row>
    <row r="16" spans="1:22" ht="90">
      <c r="A16" s="76">
        <f t="shared" si="3"/>
        <v>10</v>
      </c>
      <c r="B16" s="37" t="s">
        <v>27</v>
      </c>
      <c r="C16" s="16" t="s">
        <v>10</v>
      </c>
      <c r="D16" s="16"/>
      <c r="E16" s="16"/>
      <c r="F16" s="76" t="s">
        <v>63</v>
      </c>
      <c r="G16" s="39" t="s">
        <v>77</v>
      </c>
      <c r="H16" s="39"/>
      <c r="I16" s="39"/>
      <c r="J16" s="76" t="s">
        <v>70</v>
      </c>
      <c r="K16" s="27">
        <f t="shared" si="1"/>
        <v>17000</v>
      </c>
      <c r="L16" s="27">
        <f t="shared" si="4"/>
        <v>17000</v>
      </c>
      <c r="M16" s="27"/>
      <c r="N16" s="27"/>
      <c r="O16" s="27"/>
      <c r="P16" s="27"/>
      <c r="Q16" s="27">
        <v>8000</v>
      </c>
      <c r="R16" s="27">
        <v>9000</v>
      </c>
      <c r="S16" s="27">
        <f t="shared" si="2"/>
        <v>17000</v>
      </c>
      <c r="T16" s="27"/>
      <c r="U16" s="27"/>
      <c r="V16" s="29"/>
    </row>
    <row r="17" spans="1:22" ht="60">
      <c r="A17" s="76">
        <f t="shared" si="3"/>
        <v>11</v>
      </c>
      <c r="B17" s="37" t="s">
        <v>27</v>
      </c>
      <c r="C17" s="16" t="s">
        <v>10</v>
      </c>
      <c r="D17" s="16"/>
      <c r="E17" s="16"/>
      <c r="F17" s="76" t="s">
        <v>63</v>
      </c>
      <c r="G17" s="39" t="s">
        <v>78</v>
      </c>
      <c r="H17" s="40" t="s">
        <v>79</v>
      </c>
      <c r="I17" s="36">
        <v>15000</v>
      </c>
      <c r="J17" s="76">
        <v>2013</v>
      </c>
      <c r="K17" s="27">
        <f t="shared" si="1"/>
        <v>5000</v>
      </c>
      <c r="L17" s="27">
        <f t="shared" si="4"/>
        <v>5000</v>
      </c>
      <c r="M17" s="27"/>
      <c r="N17" s="27"/>
      <c r="O17" s="27"/>
      <c r="P17" s="27">
        <v>5000</v>
      </c>
      <c r="Q17" s="27"/>
      <c r="R17" s="27"/>
      <c r="S17" s="27">
        <f t="shared" si="2"/>
        <v>5000</v>
      </c>
      <c r="T17" s="27"/>
      <c r="U17" s="27"/>
      <c r="V17" s="29"/>
    </row>
    <row r="18" spans="1:22" ht="75">
      <c r="A18" s="76">
        <f t="shared" si="3"/>
        <v>12</v>
      </c>
      <c r="B18" s="37" t="s">
        <v>27</v>
      </c>
      <c r="C18" s="16" t="s">
        <v>10</v>
      </c>
      <c r="D18" s="16"/>
      <c r="E18" s="16"/>
      <c r="F18" s="76" t="s">
        <v>63</v>
      </c>
      <c r="G18" s="39" t="s">
        <v>80</v>
      </c>
      <c r="H18" s="39"/>
      <c r="I18" s="39"/>
      <c r="J18" s="76">
        <v>2013</v>
      </c>
      <c r="K18" s="27">
        <f t="shared" si="1"/>
        <v>5000</v>
      </c>
      <c r="L18" s="27">
        <f t="shared" si="4"/>
        <v>5000</v>
      </c>
      <c r="M18" s="27"/>
      <c r="N18" s="27"/>
      <c r="O18" s="27"/>
      <c r="P18" s="27">
        <v>5000</v>
      </c>
      <c r="Q18" s="27"/>
      <c r="R18" s="27"/>
      <c r="S18" s="27">
        <f t="shared" si="2"/>
        <v>5000</v>
      </c>
      <c r="T18" s="27"/>
      <c r="U18" s="27"/>
      <c r="V18" s="29"/>
    </row>
    <row r="19" spans="1:22" ht="85.5" customHeight="1">
      <c r="A19" s="76">
        <f t="shared" si="3"/>
        <v>13</v>
      </c>
      <c r="B19" s="16" t="s">
        <v>26</v>
      </c>
      <c r="C19" s="16" t="s">
        <v>10</v>
      </c>
      <c r="D19" s="16"/>
      <c r="E19" s="16"/>
      <c r="F19" s="76" t="s">
        <v>63</v>
      </c>
      <c r="G19" s="37" t="s">
        <v>81</v>
      </c>
      <c r="H19" s="77"/>
      <c r="I19" s="39"/>
      <c r="J19" s="40" t="s">
        <v>82</v>
      </c>
      <c r="K19" s="27">
        <f t="shared" si="1"/>
        <v>15000</v>
      </c>
      <c r="L19" s="27">
        <f>K19</f>
        <v>15000</v>
      </c>
      <c r="M19" s="27"/>
      <c r="N19" s="27"/>
      <c r="O19" s="27"/>
      <c r="P19" s="27"/>
      <c r="Q19" s="27"/>
      <c r="R19" s="27"/>
      <c r="S19" s="27">
        <f t="shared" si="2"/>
        <v>0</v>
      </c>
      <c r="T19" s="27">
        <v>15000</v>
      </c>
      <c r="U19" s="27"/>
      <c r="V19" s="29"/>
    </row>
    <row r="20" spans="1:22" ht="90.75" customHeight="1">
      <c r="A20" s="76">
        <f t="shared" si="3"/>
        <v>14</v>
      </c>
      <c r="B20" s="16" t="s">
        <v>26</v>
      </c>
      <c r="C20" s="16" t="s">
        <v>10</v>
      </c>
      <c r="D20" s="16"/>
      <c r="E20" s="16"/>
      <c r="F20" s="76" t="s">
        <v>63</v>
      </c>
      <c r="G20" s="16" t="s">
        <v>83</v>
      </c>
      <c r="H20" s="16"/>
      <c r="I20" s="16"/>
      <c r="J20" s="76" t="s">
        <v>84</v>
      </c>
      <c r="K20" s="27">
        <f t="shared" si="1"/>
        <v>74354.900000000009</v>
      </c>
      <c r="L20" s="27">
        <v>49817.80</v>
      </c>
      <c r="M20" s="27">
        <v>24537.10</v>
      </c>
      <c r="N20" s="27"/>
      <c r="O20" s="27"/>
      <c r="P20" s="27"/>
      <c r="Q20" s="27"/>
      <c r="R20" s="27"/>
      <c r="S20" s="27">
        <f t="shared" si="2"/>
        <v>0</v>
      </c>
      <c r="T20" s="27">
        <v>23746.30</v>
      </c>
      <c r="U20" s="27">
        <v>42140.80</v>
      </c>
      <c r="V20" s="55">
        <v>8467.7999999999993</v>
      </c>
    </row>
    <row r="21" spans="1:22" ht="84.75" customHeight="1">
      <c r="A21" s="76">
        <f t="shared" si="3"/>
        <v>15</v>
      </c>
      <c r="B21" s="16" t="s">
        <v>26</v>
      </c>
      <c r="C21" s="16" t="s">
        <v>10</v>
      </c>
      <c r="D21" s="16"/>
      <c r="E21" s="16"/>
      <c r="F21" s="76" t="s">
        <v>63</v>
      </c>
      <c r="G21" s="16" t="s">
        <v>85</v>
      </c>
      <c r="H21" s="16"/>
      <c r="I21" s="16"/>
      <c r="J21" s="76" t="s">
        <v>70</v>
      </c>
      <c r="K21" s="27">
        <f t="shared" si="1"/>
        <v>5000</v>
      </c>
      <c r="L21" s="27">
        <v>5000</v>
      </c>
      <c r="M21" s="27"/>
      <c r="N21" s="27"/>
      <c r="O21" s="27"/>
      <c r="P21" s="27"/>
      <c r="Q21" s="27">
        <v>3000</v>
      </c>
      <c r="R21" s="27">
        <v>2000</v>
      </c>
      <c r="S21" s="27">
        <f t="shared" si="2"/>
        <v>5000</v>
      </c>
      <c r="T21" s="27"/>
      <c r="U21" s="27"/>
      <c r="V21" s="29"/>
    </row>
    <row r="22" spans="1:22" ht="195">
      <c r="A22" s="76">
        <f t="shared" si="3"/>
        <v>16</v>
      </c>
      <c r="B22" s="16" t="s">
        <v>26</v>
      </c>
      <c r="C22" s="16" t="s">
        <v>10</v>
      </c>
      <c r="D22" s="16"/>
      <c r="E22" s="16"/>
      <c r="F22" s="76" t="s">
        <v>530</v>
      </c>
      <c r="G22" s="16" t="s">
        <v>86</v>
      </c>
      <c r="H22" s="16"/>
      <c r="I22" s="41"/>
      <c r="J22" s="76" t="s">
        <v>87</v>
      </c>
      <c r="K22" s="27">
        <f t="shared" si="1"/>
        <v>22000</v>
      </c>
      <c r="L22" s="27">
        <f>K22-M22-N22-O22</f>
        <v>14700</v>
      </c>
      <c r="M22" s="27">
        <v>3600</v>
      </c>
      <c r="N22" s="27">
        <v>1200</v>
      </c>
      <c r="O22" s="27">
        <v>2500</v>
      </c>
      <c r="P22" s="27"/>
      <c r="Q22" s="27">
        <v>4700</v>
      </c>
      <c r="R22" s="27">
        <v>5000</v>
      </c>
      <c r="S22" s="27">
        <f t="shared" si="2"/>
        <v>9700</v>
      </c>
      <c r="T22" s="27">
        <v>4100</v>
      </c>
      <c r="U22" s="27">
        <v>4100</v>
      </c>
      <c r="V22" s="55">
        <v>4100</v>
      </c>
    </row>
    <row r="23" spans="1:22" ht="90">
      <c r="A23" s="76">
        <f t="shared" si="3"/>
        <v>17</v>
      </c>
      <c r="B23" s="16" t="s">
        <v>25</v>
      </c>
      <c r="C23" s="16" t="s">
        <v>10</v>
      </c>
      <c r="D23" s="16"/>
      <c r="E23" s="16"/>
      <c r="F23" s="76" t="s">
        <v>530</v>
      </c>
      <c r="G23" s="37" t="s">
        <v>88</v>
      </c>
      <c r="H23" s="16"/>
      <c r="I23" s="41"/>
      <c r="J23" s="76" t="s">
        <v>89</v>
      </c>
      <c r="K23" s="27">
        <f t="shared" si="1"/>
        <v>25000</v>
      </c>
      <c r="L23" s="27">
        <f t="shared" si="5" ref="L23:L29">K23</f>
        <v>25000</v>
      </c>
      <c r="M23" s="27"/>
      <c r="N23" s="27"/>
      <c r="O23" s="27"/>
      <c r="P23" s="27"/>
      <c r="Q23" s="27"/>
      <c r="R23" s="27"/>
      <c r="S23" s="27">
        <f>P23+Q23+R23</f>
        <v>0</v>
      </c>
      <c r="T23" s="27">
        <v>25000</v>
      </c>
      <c r="U23" s="27"/>
      <c r="V23" s="55"/>
    </row>
    <row r="24" spans="1:22" ht="90">
      <c r="A24" s="76">
        <f t="shared" si="3"/>
        <v>18</v>
      </c>
      <c r="B24" s="16" t="s">
        <v>24</v>
      </c>
      <c r="C24" s="16" t="s">
        <v>10</v>
      </c>
      <c r="D24" s="16"/>
      <c r="E24" s="16"/>
      <c r="F24" s="76" t="s">
        <v>63</v>
      </c>
      <c r="G24" s="37" t="s">
        <v>90</v>
      </c>
      <c r="H24" s="16"/>
      <c r="I24" s="41"/>
      <c r="J24" s="76">
        <v>2018</v>
      </c>
      <c r="K24" s="27">
        <f t="shared" si="1"/>
        <v>8000</v>
      </c>
      <c r="L24" s="27">
        <f t="shared" si="5"/>
        <v>8000</v>
      </c>
      <c r="M24" s="27"/>
      <c r="N24" s="27"/>
      <c r="O24" s="27"/>
      <c r="P24" s="27"/>
      <c r="Q24" s="27"/>
      <c r="R24" s="27"/>
      <c r="S24" s="27">
        <f t="shared" si="6" ref="S24:S27">P24+Q24+R24</f>
        <v>0</v>
      </c>
      <c r="T24" s="27">
        <v>8000</v>
      </c>
      <c r="U24" s="27"/>
      <c r="V24" s="55"/>
    </row>
    <row r="25" spans="1:22" ht="60">
      <c r="A25" s="76">
        <f t="shared" si="3"/>
        <v>19</v>
      </c>
      <c r="B25" s="16" t="s">
        <v>24</v>
      </c>
      <c r="C25" s="16" t="s">
        <v>10</v>
      </c>
      <c r="D25" s="16"/>
      <c r="E25" s="16"/>
      <c r="F25" s="76" t="s">
        <v>63</v>
      </c>
      <c r="G25" s="37" t="s">
        <v>91</v>
      </c>
      <c r="H25" s="16"/>
      <c r="I25" s="41"/>
      <c r="J25" s="76">
        <v>2016</v>
      </c>
      <c r="K25" s="27">
        <f t="shared" si="1"/>
        <v>5000</v>
      </c>
      <c r="L25" s="27">
        <f t="shared" si="5"/>
        <v>5000</v>
      </c>
      <c r="M25" s="27"/>
      <c r="N25" s="27"/>
      <c r="O25" s="27"/>
      <c r="P25" s="27"/>
      <c r="Q25" s="27"/>
      <c r="R25" s="27"/>
      <c r="S25" s="27">
        <f t="shared" si="6"/>
        <v>0</v>
      </c>
      <c r="T25" s="27">
        <v>5000</v>
      </c>
      <c r="U25" s="27"/>
      <c r="V25" s="55"/>
    </row>
    <row r="26" spans="1:22" s="183" customFormat="1" ht="60">
      <c r="A26" s="182">
        <f t="shared" si="3"/>
        <v>20</v>
      </c>
      <c r="B26" s="16" t="s">
        <v>24</v>
      </c>
      <c r="C26" s="16" t="s">
        <v>10</v>
      </c>
      <c r="D26" s="16"/>
      <c r="E26" s="16"/>
      <c r="F26" s="182" t="s">
        <v>724</v>
      </c>
      <c r="G26" s="37" t="s">
        <v>725</v>
      </c>
      <c r="H26" s="16"/>
      <c r="I26" s="41"/>
      <c r="J26" s="182" t="s">
        <v>65</v>
      </c>
      <c r="K26" s="27">
        <v>7200</v>
      </c>
      <c r="L26" s="27"/>
      <c r="M26" s="27"/>
      <c r="N26" s="27"/>
      <c r="O26" s="27">
        <v>7200</v>
      </c>
      <c r="P26" s="27">
        <v>1200</v>
      </c>
      <c r="Q26" s="27">
        <v>1200</v>
      </c>
      <c r="R26" s="27">
        <v>1200</v>
      </c>
      <c r="S26" s="27">
        <v>3600</v>
      </c>
      <c r="T26" s="27">
        <v>3600</v>
      </c>
      <c r="U26" s="27"/>
      <c r="V26" s="55"/>
    </row>
    <row r="27" spans="1:22" ht="75">
      <c r="A27" s="170">
        <f t="shared" si="3"/>
        <v>21</v>
      </c>
      <c r="B27" s="16" t="s">
        <v>24</v>
      </c>
      <c r="C27" s="16" t="s">
        <v>10</v>
      </c>
      <c r="D27" s="16"/>
      <c r="E27" s="16"/>
      <c r="F27" s="76" t="s">
        <v>63</v>
      </c>
      <c r="G27" s="16" t="s">
        <v>526</v>
      </c>
      <c r="H27" s="16"/>
      <c r="I27" s="41"/>
      <c r="J27" s="76">
        <v>2017</v>
      </c>
      <c r="K27" s="27">
        <f t="shared" si="1"/>
        <v>6500</v>
      </c>
      <c r="L27" s="27">
        <f t="shared" si="5"/>
        <v>6500</v>
      </c>
      <c r="M27" s="27"/>
      <c r="N27" s="27"/>
      <c r="O27" s="27"/>
      <c r="P27" s="27"/>
      <c r="Q27" s="27"/>
      <c r="R27" s="27"/>
      <c r="S27" s="27">
        <f t="shared" si="6"/>
        <v>0</v>
      </c>
      <c r="T27" s="27">
        <v>6500</v>
      </c>
      <c r="U27" s="27"/>
      <c r="V27" s="55"/>
    </row>
    <row r="28" spans="1:23" ht="75">
      <c r="A28" s="76">
        <f t="shared" si="3"/>
        <v>22</v>
      </c>
      <c r="B28" s="16" t="s">
        <v>25</v>
      </c>
      <c r="C28" s="16" t="s">
        <v>11</v>
      </c>
      <c r="D28" s="11"/>
      <c r="E28" s="11"/>
      <c r="F28" s="76" t="s">
        <v>528</v>
      </c>
      <c r="G28" s="37" t="s">
        <v>92</v>
      </c>
      <c r="H28" s="35"/>
      <c r="I28" s="35"/>
      <c r="J28" s="35" t="s">
        <v>82</v>
      </c>
      <c r="K28" s="42">
        <f t="shared" si="1"/>
        <v>85000</v>
      </c>
      <c r="L28" s="42">
        <f t="shared" si="5"/>
        <v>85000</v>
      </c>
      <c r="M28" s="42"/>
      <c r="N28" s="42"/>
      <c r="O28" s="42"/>
      <c r="P28" s="42"/>
      <c r="Q28" s="42"/>
      <c r="R28" s="42"/>
      <c r="S28" s="32">
        <f t="shared" si="2"/>
        <v>0</v>
      </c>
      <c r="T28" s="42">
        <v>85000</v>
      </c>
      <c r="U28" s="42"/>
      <c r="V28" s="42"/>
      <c r="W28" s="5"/>
    </row>
    <row r="29" spans="1:23" ht="105">
      <c r="A29" s="76">
        <f t="shared" si="3"/>
        <v>23</v>
      </c>
      <c r="B29" s="16" t="s">
        <v>27</v>
      </c>
      <c r="C29" s="16" t="s">
        <v>11</v>
      </c>
      <c r="D29" s="11"/>
      <c r="E29" s="11"/>
      <c r="F29" s="76" t="s">
        <v>528</v>
      </c>
      <c r="G29" s="16" t="s">
        <v>524</v>
      </c>
      <c r="H29" s="43"/>
      <c r="I29" s="43"/>
      <c r="J29" s="77">
        <v>2014</v>
      </c>
      <c r="K29" s="12">
        <f>S29+T29+U29+V29</f>
        <v>1500</v>
      </c>
      <c r="L29" s="12">
        <f t="shared" si="5"/>
        <v>1500</v>
      </c>
      <c r="M29" s="31"/>
      <c r="N29" s="31"/>
      <c r="O29" s="31"/>
      <c r="P29" s="31"/>
      <c r="Q29" s="38">
        <v>1500</v>
      </c>
      <c r="R29" s="31"/>
      <c r="S29" s="27">
        <f t="shared" si="2"/>
        <v>1500</v>
      </c>
      <c r="T29" s="31"/>
      <c r="U29" s="31"/>
      <c r="V29" s="31"/>
      <c r="W29" s="5"/>
    </row>
    <row r="30" spans="1:23" ht="60">
      <c r="A30" s="76">
        <f t="shared" si="3"/>
        <v>24</v>
      </c>
      <c r="B30" s="37" t="s">
        <v>18</v>
      </c>
      <c r="C30" s="16" t="s">
        <v>11</v>
      </c>
      <c r="D30" s="16"/>
      <c r="E30" s="16"/>
      <c r="F30" s="76" t="s">
        <v>529</v>
      </c>
      <c r="G30" s="37" t="s">
        <v>525</v>
      </c>
      <c r="H30" s="77"/>
      <c r="I30" s="39"/>
      <c r="J30" s="40" t="s">
        <v>93</v>
      </c>
      <c r="K30" s="27">
        <f t="shared" si="7" ref="K30:K31">S30+T30+U30+V30</f>
        <v>10000</v>
      </c>
      <c r="L30" s="27">
        <f>K30-O30</f>
        <v>2000</v>
      </c>
      <c r="M30" s="27"/>
      <c r="N30" s="27"/>
      <c r="O30" s="27">
        <f>K30*0.8</f>
        <v>8000</v>
      </c>
      <c r="P30" s="27"/>
      <c r="Q30" s="27"/>
      <c r="R30" s="27"/>
      <c r="S30" s="27">
        <f t="shared" si="2"/>
        <v>0</v>
      </c>
      <c r="T30" s="27"/>
      <c r="U30" s="27">
        <v>10000</v>
      </c>
      <c r="V30" s="29"/>
      <c r="W30" s="5"/>
    </row>
    <row r="31" spans="1:23" ht="60">
      <c r="A31" s="76">
        <f t="shared" si="3"/>
        <v>25</v>
      </c>
      <c r="B31" s="37" t="s">
        <v>18</v>
      </c>
      <c r="C31" s="16" t="s">
        <v>11</v>
      </c>
      <c r="D31" s="76" t="s">
        <v>94</v>
      </c>
      <c r="E31" s="76">
        <v>5</v>
      </c>
      <c r="F31" s="76" t="s">
        <v>95</v>
      </c>
      <c r="G31" s="16" t="s">
        <v>96</v>
      </c>
      <c r="H31" s="11"/>
      <c r="I31" s="39"/>
      <c r="J31" s="77" t="s">
        <v>65</v>
      </c>
      <c r="K31" s="27">
        <f t="shared" si="7"/>
        <v>18000</v>
      </c>
      <c r="L31" s="27">
        <v>18000</v>
      </c>
      <c r="M31" s="27"/>
      <c r="N31" s="27"/>
      <c r="O31" s="27"/>
      <c r="P31" s="27">
        <v>1000</v>
      </c>
      <c r="Q31" s="27">
        <v>1000</v>
      </c>
      <c r="R31" s="27">
        <v>1000</v>
      </c>
      <c r="S31" s="27">
        <f>P31+Q31+R31</f>
        <v>3000</v>
      </c>
      <c r="T31" s="27">
        <v>5000</v>
      </c>
      <c r="U31" s="27">
        <v>5000</v>
      </c>
      <c r="V31" s="55">
        <v>5000</v>
      </c>
      <c r="W31" s="5"/>
    </row>
    <row r="32" spans="1:23" ht="87" customHeight="1">
      <c r="A32" s="76">
        <f t="shared" si="3"/>
        <v>26</v>
      </c>
      <c r="B32" s="37" t="s">
        <v>26</v>
      </c>
      <c r="C32" s="16" t="s">
        <v>11</v>
      </c>
      <c r="D32" s="16"/>
      <c r="E32" s="16"/>
      <c r="F32" s="76" t="s">
        <v>528</v>
      </c>
      <c r="G32" s="16" t="s">
        <v>97</v>
      </c>
      <c r="H32" s="77" t="s">
        <v>98</v>
      </c>
      <c r="I32" s="39"/>
      <c r="J32" s="40" t="s">
        <v>65</v>
      </c>
      <c r="K32" s="27">
        <f>S32+T32+U32+V32</f>
        <v>19200</v>
      </c>
      <c r="L32" s="27">
        <v>19200</v>
      </c>
      <c r="M32" s="27"/>
      <c r="N32" s="27"/>
      <c r="O32" s="27"/>
      <c r="P32" s="27">
        <v>2400</v>
      </c>
      <c r="Q32" s="27">
        <v>2400</v>
      </c>
      <c r="R32" s="27">
        <v>2400</v>
      </c>
      <c r="S32" s="27">
        <f t="shared" si="2"/>
        <v>7200</v>
      </c>
      <c r="T32" s="27">
        <v>12000</v>
      </c>
      <c r="U32" s="27"/>
      <c r="V32" s="29"/>
      <c r="W32" s="5"/>
    </row>
    <row r="33" spans="1:23" ht="105">
      <c r="A33" s="76">
        <f t="shared" si="3"/>
        <v>27</v>
      </c>
      <c r="B33" s="16" t="s">
        <v>18</v>
      </c>
      <c r="C33" s="16" t="s">
        <v>11</v>
      </c>
      <c r="D33" s="76" t="s">
        <v>99</v>
      </c>
      <c r="E33" s="36">
        <v>47</v>
      </c>
      <c r="F33" s="76"/>
      <c r="G33" s="16" t="s">
        <v>100</v>
      </c>
      <c r="H33" s="16"/>
      <c r="I33" s="16"/>
      <c r="J33" s="76">
        <v>2013</v>
      </c>
      <c r="K33" s="27">
        <f t="shared" si="8" ref="K33:K37">S33+T33+U33+V33</f>
        <v>814.10</v>
      </c>
      <c r="L33" s="27">
        <v>814.10</v>
      </c>
      <c r="M33" s="27"/>
      <c r="N33" s="27"/>
      <c r="O33" s="27"/>
      <c r="P33" s="27">
        <v>814.10</v>
      </c>
      <c r="Q33" s="27"/>
      <c r="R33" s="27"/>
      <c r="S33" s="27">
        <f t="shared" si="2"/>
        <v>814.10</v>
      </c>
      <c r="T33" s="27"/>
      <c r="U33" s="27"/>
      <c r="V33" s="55"/>
      <c r="W33" s="5"/>
    </row>
    <row r="34" spans="1:23" ht="75">
      <c r="A34" s="76">
        <f t="shared" si="3"/>
        <v>28</v>
      </c>
      <c r="B34" s="16" t="s">
        <v>18</v>
      </c>
      <c r="C34" s="16" t="s">
        <v>11</v>
      </c>
      <c r="D34" s="76" t="s">
        <v>99</v>
      </c>
      <c r="E34" s="36">
        <v>600</v>
      </c>
      <c r="F34" s="76"/>
      <c r="G34" s="16" t="s">
        <v>101</v>
      </c>
      <c r="H34" s="16"/>
      <c r="I34" s="16"/>
      <c r="J34" s="76">
        <v>2013</v>
      </c>
      <c r="K34" s="27">
        <f t="shared" si="8"/>
        <v>5237.6000000000004</v>
      </c>
      <c r="L34" s="27">
        <v>5237.6000000000004</v>
      </c>
      <c r="M34" s="27"/>
      <c r="N34" s="27"/>
      <c r="O34" s="27"/>
      <c r="P34" s="27">
        <v>5237.6000000000004</v>
      </c>
      <c r="Q34" s="27"/>
      <c r="R34" s="27"/>
      <c r="S34" s="27">
        <f t="shared" si="2"/>
        <v>5237.6000000000004</v>
      </c>
      <c r="T34" s="27"/>
      <c r="U34" s="27"/>
      <c r="V34" s="55"/>
      <c r="W34" s="5"/>
    </row>
    <row r="35" spans="1:23" ht="90.75" customHeight="1">
      <c r="A35" s="76">
        <f t="shared" si="3"/>
        <v>29</v>
      </c>
      <c r="B35" s="16" t="s">
        <v>18</v>
      </c>
      <c r="C35" s="16" t="s">
        <v>11</v>
      </c>
      <c r="D35" s="76" t="s">
        <v>99</v>
      </c>
      <c r="E35" s="36">
        <v>600</v>
      </c>
      <c r="F35" s="76"/>
      <c r="G35" s="39" t="s">
        <v>102</v>
      </c>
      <c r="H35" s="44"/>
      <c r="I35" s="44"/>
      <c r="J35" s="76">
        <v>2014</v>
      </c>
      <c r="K35" s="27">
        <f t="shared" si="8"/>
        <v>8314</v>
      </c>
      <c r="L35" s="27">
        <v>8314</v>
      </c>
      <c r="M35" s="27"/>
      <c r="N35" s="27"/>
      <c r="O35" s="27"/>
      <c r="P35" s="27"/>
      <c r="Q35" s="27">
        <v>8314</v>
      </c>
      <c r="R35" s="27"/>
      <c r="S35" s="27">
        <f t="shared" si="2"/>
        <v>8314</v>
      </c>
      <c r="T35" s="27"/>
      <c r="U35" s="27"/>
      <c r="V35" s="55"/>
      <c r="W35" s="5"/>
    </row>
    <row r="36" spans="1:23" ht="75">
      <c r="A36" s="76">
        <f t="shared" si="3"/>
        <v>30</v>
      </c>
      <c r="B36" s="16" t="s">
        <v>18</v>
      </c>
      <c r="C36" s="16" t="s">
        <v>11</v>
      </c>
      <c r="D36" s="76" t="s">
        <v>99</v>
      </c>
      <c r="E36" s="36">
        <v>2560</v>
      </c>
      <c r="F36" s="76"/>
      <c r="G36" s="44" t="s">
        <v>103</v>
      </c>
      <c r="H36" s="44"/>
      <c r="I36" s="44"/>
      <c r="J36" s="76" t="s">
        <v>104</v>
      </c>
      <c r="K36" s="27">
        <f t="shared" si="8"/>
        <v>25721.800000000003</v>
      </c>
      <c r="L36" s="27">
        <f>K36</f>
        <v>25721.800000000003</v>
      </c>
      <c r="M36" s="27"/>
      <c r="N36" s="27"/>
      <c r="O36" s="27"/>
      <c r="P36" s="27">
        <v>6601.60</v>
      </c>
      <c r="Q36" s="27">
        <v>19120.20</v>
      </c>
      <c r="R36" s="27"/>
      <c r="S36" s="27">
        <f t="shared" si="2"/>
        <v>25721.800000000003</v>
      </c>
      <c r="T36" s="27"/>
      <c r="U36" s="27"/>
      <c r="V36" s="55"/>
      <c r="W36" s="5"/>
    </row>
    <row r="37" spans="1:23" ht="93" customHeight="1">
      <c r="A37" s="76">
        <f t="shared" si="3"/>
        <v>31</v>
      </c>
      <c r="B37" s="16" t="s">
        <v>18</v>
      </c>
      <c r="C37" s="16" t="s">
        <v>11</v>
      </c>
      <c r="D37" s="76" t="s">
        <v>99</v>
      </c>
      <c r="E37" s="36">
        <v>2560</v>
      </c>
      <c r="F37" s="76"/>
      <c r="G37" s="39" t="s">
        <v>105</v>
      </c>
      <c r="H37" s="44"/>
      <c r="I37" s="44"/>
      <c r="J37" s="76" t="s">
        <v>106</v>
      </c>
      <c r="K37" s="27">
        <f t="shared" si="8"/>
        <v>41577.299999999996</v>
      </c>
      <c r="L37" s="27">
        <v>41577.300000000003</v>
      </c>
      <c r="M37" s="27"/>
      <c r="N37" s="27"/>
      <c r="O37" s="27"/>
      <c r="P37" s="27"/>
      <c r="Q37" s="27">
        <v>10576.30</v>
      </c>
      <c r="R37" s="27">
        <v>14549.90</v>
      </c>
      <c r="S37" s="27">
        <f t="shared" si="2"/>
        <v>25126.199999999997</v>
      </c>
      <c r="T37" s="27">
        <v>16451.099999999999</v>
      </c>
      <c r="U37" s="27"/>
      <c r="V37" s="55"/>
      <c r="W37" s="5"/>
    </row>
    <row r="38" spans="1:22" ht="64.5" customHeight="1">
      <c r="A38" s="76">
        <f t="shared" si="3"/>
        <v>32</v>
      </c>
      <c r="B38" s="45" t="s">
        <v>18</v>
      </c>
      <c r="C38" s="16" t="s">
        <v>11</v>
      </c>
      <c r="D38" s="16"/>
      <c r="E38" s="16"/>
      <c r="F38" s="76"/>
      <c r="G38" s="16" t="s">
        <v>107</v>
      </c>
      <c r="H38" s="16"/>
      <c r="I38" s="16"/>
      <c r="J38" s="76" t="s">
        <v>108</v>
      </c>
      <c r="K38" s="27">
        <v>946070.49999999988</v>
      </c>
      <c r="L38" s="27">
        <v>101610.90</v>
      </c>
      <c r="M38" s="27">
        <v>844459.59999999986</v>
      </c>
      <c r="N38" s="27">
        <v>0</v>
      </c>
      <c r="O38" s="27">
        <v>0</v>
      </c>
      <c r="P38" s="27">
        <v>54322</v>
      </c>
      <c r="Q38" s="27">
        <v>54322</v>
      </c>
      <c r="R38" s="103">
        <v>51126.70</v>
      </c>
      <c r="S38" s="27">
        <v>159770.70000000001</v>
      </c>
      <c r="T38" s="27">
        <v>360676.40</v>
      </c>
      <c r="U38" s="27">
        <v>366632.10000000003</v>
      </c>
      <c r="V38" s="55">
        <v>58991.30000000001</v>
      </c>
    </row>
    <row r="39" spans="1:22" ht="109.5" customHeight="1">
      <c r="A39" s="76">
        <f t="shared" si="3"/>
        <v>33</v>
      </c>
      <c r="B39" s="16" t="s">
        <v>18</v>
      </c>
      <c r="C39" s="16" t="s">
        <v>12</v>
      </c>
      <c r="D39" s="76" t="s">
        <v>94</v>
      </c>
      <c r="E39" s="76" t="s">
        <v>109</v>
      </c>
      <c r="F39" s="76" t="s">
        <v>110</v>
      </c>
      <c r="G39" s="16" t="s">
        <v>111</v>
      </c>
      <c r="H39" s="16"/>
      <c r="I39" s="16"/>
      <c r="J39" s="76" t="s">
        <v>112</v>
      </c>
      <c r="K39" s="27">
        <f>S39+T39+U39+V39</f>
        <v>73600</v>
      </c>
      <c r="L39" s="27"/>
      <c r="M39" s="27"/>
      <c r="N39" s="27"/>
      <c r="O39" s="27">
        <f>K39</f>
        <v>73600</v>
      </c>
      <c r="P39" s="27"/>
      <c r="Q39" s="27"/>
      <c r="R39" s="27"/>
      <c r="S39" s="27">
        <f>20*800</f>
        <v>16000</v>
      </c>
      <c r="T39" s="27">
        <f>20*800+4*800</f>
        <v>19200</v>
      </c>
      <c r="U39" s="27">
        <f>20*800+800*4</f>
        <v>19200</v>
      </c>
      <c r="V39" s="55">
        <f>20*800+800*4</f>
        <v>19200</v>
      </c>
    </row>
    <row r="40" spans="1:22" ht="120">
      <c r="A40" s="76">
        <f t="shared" si="3"/>
        <v>34</v>
      </c>
      <c r="B40" s="16" t="s">
        <v>25</v>
      </c>
      <c r="C40" s="16" t="s">
        <v>12</v>
      </c>
      <c r="D40" s="76" t="s">
        <v>94</v>
      </c>
      <c r="E40" s="76">
        <v>64</v>
      </c>
      <c r="F40" s="76" t="s">
        <v>113</v>
      </c>
      <c r="G40" s="16" t="s">
        <v>114</v>
      </c>
      <c r="H40" s="16"/>
      <c r="I40" s="16"/>
      <c r="J40" s="76" t="s">
        <v>115</v>
      </c>
      <c r="K40" s="27">
        <f>S40+T40+U40+V40</f>
        <v>155250</v>
      </c>
      <c r="L40" s="27"/>
      <c r="M40" s="27"/>
      <c r="N40" s="27"/>
      <c r="O40" s="27">
        <f>K40</f>
        <v>155250</v>
      </c>
      <c r="P40" s="27"/>
      <c r="Q40" s="27"/>
      <c r="R40" s="27"/>
      <c r="S40" s="27">
        <f>15*750</f>
        <v>11250</v>
      </c>
      <c r="T40" s="27">
        <f>36*750+15*750+13*750</f>
        <v>48000</v>
      </c>
      <c r="U40" s="27">
        <f>36*750+15*750+13*750</f>
        <v>48000</v>
      </c>
      <c r="V40" s="55">
        <f>36*750+15*750+13*750</f>
        <v>48000</v>
      </c>
    </row>
    <row r="41" spans="1:27" s="9" customFormat="1" ht="225">
      <c r="A41" s="76">
        <f t="shared" si="3"/>
        <v>35</v>
      </c>
      <c r="B41" s="45" t="s">
        <v>18</v>
      </c>
      <c r="C41" s="16" t="s">
        <v>12</v>
      </c>
      <c r="D41" s="16"/>
      <c r="E41" s="16"/>
      <c r="F41" s="69" t="s">
        <v>116</v>
      </c>
      <c r="G41" s="16" t="s">
        <v>117</v>
      </c>
      <c r="H41" s="16"/>
      <c r="I41" s="16"/>
      <c r="J41" s="76" t="s">
        <v>65</v>
      </c>
      <c r="K41" s="27">
        <v>437600</v>
      </c>
      <c r="L41" s="27">
        <v>437600</v>
      </c>
      <c r="M41" s="27"/>
      <c r="N41" s="27"/>
      <c r="O41" s="27"/>
      <c r="P41" s="27">
        <v>54700</v>
      </c>
      <c r="Q41" s="27">
        <v>54700</v>
      </c>
      <c r="R41" s="27">
        <v>54700</v>
      </c>
      <c r="S41" s="27">
        <f t="shared" si="2"/>
        <v>164100</v>
      </c>
      <c r="T41" s="27">
        <v>273500</v>
      </c>
      <c r="U41" s="27"/>
      <c r="V41" s="29"/>
      <c r="X41" s="2"/>
      <c r="Y41" s="2"/>
      <c r="Z41" s="2"/>
      <c r="AA41" s="2"/>
    </row>
    <row r="42" spans="1:27" s="33" customFormat="1" ht="60">
      <c r="A42" s="182">
        <v>36</v>
      </c>
      <c r="B42" s="45" t="s">
        <v>18</v>
      </c>
      <c r="C42" s="16" t="s">
        <v>10</v>
      </c>
      <c r="D42" s="16"/>
      <c r="E42" s="16"/>
      <c r="F42" s="69" t="s">
        <v>51</v>
      </c>
      <c r="G42" s="16" t="s">
        <v>726</v>
      </c>
      <c r="H42" s="16"/>
      <c r="I42" s="16"/>
      <c r="J42" s="182">
        <v>2015</v>
      </c>
      <c r="K42" s="27">
        <v>2000</v>
      </c>
      <c r="L42" s="27">
        <v>2000</v>
      </c>
      <c r="M42" s="27"/>
      <c r="N42" s="27"/>
      <c r="O42" s="27"/>
      <c r="P42" s="27"/>
      <c r="Q42" s="27"/>
      <c r="R42" s="27">
        <v>2000</v>
      </c>
      <c r="S42" s="27">
        <v>2000</v>
      </c>
      <c r="T42" s="27"/>
      <c r="U42" s="27"/>
      <c r="V42" s="29"/>
      <c r="X42" s="183"/>
      <c r="Y42" s="183"/>
      <c r="Z42" s="183"/>
      <c r="AA42" s="183"/>
    </row>
    <row r="43" spans="1:27" s="9" customFormat="1" ht="15.75">
      <c r="A43" s="205" t="s">
        <v>527</v>
      </c>
      <c r="B43" s="205"/>
      <c r="C43" s="205"/>
      <c r="D43" s="205"/>
      <c r="E43" s="205"/>
      <c r="F43" s="205"/>
      <c r="G43" s="16"/>
      <c r="H43" s="16"/>
      <c r="I43" s="16"/>
      <c r="J43" s="76"/>
      <c r="K43" s="27"/>
      <c r="L43" s="46"/>
      <c r="M43" s="47"/>
      <c r="N43" s="47"/>
      <c r="O43" s="47"/>
      <c r="P43" s="46"/>
      <c r="Q43" s="46"/>
      <c r="R43" s="46"/>
      <c r="S43" s="46"/>
      <c r="T43" s="46"/>
      <c r="U43" s="46"/>
      <c r="V43" s="30"/>
      <c r="X43" s="2"/>
      <c r="Y43" s="2"/>
      <c r="Z43" s="2"/>
      <c r="AA43" s="2"/>
    </row>
    <row r="44" spans="1:27" s="9" customFormat="1" ht="15.75">
      <c r="A44" s="48" t="s">
        <v>118</v>
      </c>
      <c r="B44" s="45"/>
      <c r="C44" s="16"/>
      <c r="D44" s="16"/>
      <c r="E44" s="16"/>
      <c r="F44" s="75"/>
      <c r="G44" s="16"/>
      <c r="H44" s="16"/>
      <c r="I44" s="16"/>
      <c r="J44" s="76"/>
      <c r="K44" s="27"/>
      <c r="L44" s="46"/>
      <c r="M44" s="47"/>
      <c r="N44" s="47"/>
      <c r="O44" s="47"/>
      <c r="P44" s="46"/>
      <c r="Q44" s="46"/>
      <c r="R44" s="46"/>
      <c r="S44" s="46"/>
      <c r="T44" s="46"/>
      <c r="U44" s="46"/>
      <c r="V44" s="30"/>
      <c r="X44" s="2"/>
      <c r="Y44" s="2"/>
      <c r="Z44" s="2"/>
      <c r="AA44" s="2"/>
    </row>
    <row r="45" spans="7:25" ht="21" customHeight="1">
      <c r="G45" s="52"/>
      <c r="K45" s="50"/>
      <c r="L45" s="50"/>
      <c r="M45" s="51"/>
      <c r="N45" s="52"/>
      <c r="R45" s="50"/>
      <c r="S45" s="50"/>
      <c r="T45" s="51"/>
      <c r="U45" s="52"/>
      <c r="V45" s="49"/>
      <c r="W45" s="49"/>
      <c r="X45" s="49"/>
      <c r="Y45" s="50"/>
    </row>
    <row r="46" spans="7:25" ht="21" customHeight="1">
      <c r="G46" s="52"/>
      <c r="K46" s="50"/>
      <c r="L46" s="50"/>
      <c r="M46" s="51"/>
      <c r="N46" s="52"/>
      <c r="R46" s="50"/>
      <c r="S46" s="50"/>
      <c r="T46" s="51"/>
      <c r="U46" s="52"/>
      <c r="V46" s="49"/>
      <c r="W46" s="49"/>
      <c r="X46" s="49"/>
      <c r="Y46" s="50"/>
    </row>
    <row r="47" spans="7:25" ht="21" customHeight="1">
      <c r="G47" s="52"/>
      <c r="K47" s="50"/>
      <c r="L47" s="50"/>
      <c r="M47" s="51"/>
      <c r="N47" s="52"/>
      <c r="R47" s="50"/>
      <c r="S47" s="50"/>
      <c r="T47" s="51"/>
      <c r="U47" s="52"/>
      <c r="V47" s="49"/>
      <c r="W47" s="49"/>
      <c r="X47" s="49"/>
      <c r="Y47" s="50"/>
    </row>
    <row r="48" spans="7:25" ht="30" customHeight="1">
      <c r="G48" s="52"/>
      <c r="K48" s="50"/>
      <c r="L48" s="50"/>
      <c r="M48" s="51"/>
      <c r="N48" s="52"/>
      <c r="R48" s="50"/>
      <c r="S48" s="50"/>
      <c r="T48" s="51"/>
      <c r="U48" s="52"/>
      <c r="V48" s="49"/>
      <c r="W48" s="49"/>
      <c r="X48" s="49"/>
      <c r="Y48" s="50"/>
    </row>
    <row r="49" spans="7:25" ht="30" customHeight="1">
      <c r="G49" s="52"/>
      <c r="K49" s="50"/>
      <c r="L49" s="50"/>
      <c r="M49" s="51"/>
      <c r="N49" s="52"/>
      <c r="R49" s="50"/>
      <c r="S49" s="50"/>
      <c r="T49" s="51"/>
      <c r="U49" s="52"/>
      <c r="V49" s="49"/>
      <c r="W49" s="49"/>
      <c r="X49" s="49"/>
      <c r="Y49" s="50"/>
    </row>
    <row r="50" spans="7:25" ht="30" customHeight="1">
      <c r="G50" s="52"/>
      <c r="K50" s="50"/>
      <c r="L50" s="50"/>
      <c r="M50" s="51"/>
      <c r="N50" s="52"/>
      <c r="R50" s="50"/>
      <c r="S50" s="50"/>
      <c r="T50" s="51"/>
      <c r="U50" s="52"/>
      <c r="V50" s="49"/>
      <c r="W50" s="49"/>
      <c r="X50" s="49"/>
      <c r="Y50" s="50"/>
    </row>
    <row r="51" spans="7:25" ht="30" customHeight="1">
      <c r="G51" s="52"/>
      <c r="K51" s="50"/>
      <c r="L51" s="50"/>
      <c r="M51" s="51"/>
      <c r="N51" s="52"/>
      <c r="R51" s="50"/>
      <c r="S51" s="50"/>
      <c r="T51" s="51"/>
      <c r="U51" s="52"/>
      <c r="V51" s="49"/>
      <c r="W51" s="49"/>
      <c r="X51" s="49"/>
      <c r="Y51" s="50"/>
    </row>
    <row r="52" spans="7:25" ht="30" customHeight="1">
      <c r="G52" s="52"/>
      <c r="K52" s="50"/>
      <c r="L52" s="50"/>
      <c r="M52" s="51"/>
      <c r="N52" s="52"/>
      <c r="R52" s="50"/>
      <c r="S52" s="50"/>
      <c r="T52" s="51"/>
      <c r="U52" s="52"/>
      <c r="V52" s="49"/>
      <c r="W52" s="49"/>
      <c r="X52" s="49"/>
      <c r="Y52" s="50"/>
    </row>
    <row r="53" spans="7:25" ht="15.75">
      <c r="G53" s="52"/>
      <c r="K53" s="50"/>
      <c r="L53" s="50"/>
      <c r="M53" s="51"/>
      <c r="N53" s="52"/>
      <c r="R53" s="50"/>
      <c r="S53" s="50"/>
      <c r="T53" s="51"/>
      <c r="U53" s="52"/>
      <c r="V53" s="49"/>
      <c r="W53" s="49"/>
      <c r="X53" s="49"/>
      <c r="Y53" s="50"/>
    </row>
    <row r="54" spans="7:25" ht="15.75">
      <c r="G54" s="52"/>
      <c r="K54" s="50"/>
      <c r="L54" s="50"/>
      <c r="M54" s="51"/>
      <c r="N54" s="52"/>
      <c r="R54" s="50"/>
      <c r="S54" s="50"/>
      <c r="T54" s="51"/>
      <c r="U54" s="52"/>
      <c r="V54" s="49"/>
      <c r="W54" s="49"/>
      <c r="X54" s="49"/>
      <c r="Y54" s="50"/>
    </row>
    <row r="55" spans="7:25" ht="15.75">
      <c r="G55" s="52"/>
      <c r="K55" s="50"/>
      <c r="L55" s="50"/>
      <c r="M55" s="51"/>
      <c r="N55" s="52"/>
      <c r="R55" s="50"/>
      <c r="S55" s="50"/>
      <c r="T55" s="51"/>
      <c r="U55" s="52"/>
      <c r="V55" s="49"/>
      <c r="W55" s="49"/>
      <c r="X55" s="49"/>
      <c r="Y55" s="50"/>
    </row>
    <row r="56" spans="7:25" ht="15.75">
      <c r="G56" s="52"/>
      <c r="K56" s="50"/>
      <c r="L56" s="50"/>
      <c r="M56" s="51"/>
      <c r="N56" s="52"/>
      <c r="R56" s="50"/>
      <c r="S56" s="50"/>
      <c r="T56" s="51"/>
      <c r="U56" s="52"/>
      <c r="V56" s="49"/>
      <c r="W56" s="49"/>
      <c r="X56" s="49"/>
      <c r="Y56" s="50"/>
    </row>
    <row r="57" spans="7:25" ht="15.75">
      <c r="G57" s="52"/>
      <c r="K57" s="50"/>
      <c r="L57" s="50"/>
      <c r="M57" s="51"/>
      <c r="N57" s="52"/>
      <c r="R57" s="50"/>
      <c r="S57" s="50"/>
      <c r="T57" s="51"/>
      <c r="U57" s="52"/>
      <c r="V57" s="49"/>
      <c r="W57" s="49"/>
      <c r="X57" s="49"/>
      <c r="Y57" s="50"/>
    </row>
    <row r="58" spans="10:15" ht="15.75">
      <c r="J58" s="53"/>
      <c r="K58" s="54"/>
      <c r="L58" s="52"/>
      <c r="N58" s="52"/>
      <c r="O58" s="52"/>
    </row>
    <row r="59" spans="10:12" ht="15.75">
      <c r="J59" s="53"/>
      <c r="K59" s="54"/>
      <c r="L59" s="52"/>
    </row>
    <row r="60" spans="10:15" ht="15.75">
      <c r="J60" s="53"/>
      <c r="K60" s="53"/>
      <c r="L60" s="52"/>
      <c r="O60" s="52"/>
    </row>
    <row r="61" ht="15.75">
      <c r="K61" s="52"/>
    </row>
    <row r="62" ht="15.75">
      <c r="K62" s="52"/>
    </row>
    <row r="64" ht="15.75">
      <c r="K64" s="52"/>
    </row>
    <row r="65" ht="15.75">
      <c r="K65" s="52"/>
    </row>
  </sheetData>
  <autoFilter ref="A3:V44"/>
  <mergeCells count="21">
    <mergeCell ref="A1:V1"/>
    <mergeCell ref="A43:F43"/>
    <mergeCell ref="B4:B7"/>
    <mergeCell ref="C4:C7"/>
    <mergeCell ref="D4:D7"/>
    <mergeCell ref="E4:E7"/>
    <mergeCell ref="F4:F7"/>
    <mergeCell ref="A4:A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O2"/>
    <mergeCell ref="P2:V2"/>
  </mergeCells>
  <pageMargins left="0.78740157480315" right="0.78740157480315" top="0.984251968503937" bottom="0.78740157480315" header="0.31496062992126" footer="0.31496062992126"/>
  <pageSetup firstPageNumber="8" useFirstPageNumber="1" fitToHeight="110" orientation="landscape" paperSize="9" scale="46" r:id="rId3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dimension ref="A1:AD344"/>
  <sheetViews>
    <sheetView tabSelected="1" zoomScale="80" zoomScaleNormal="80" workbookViewId="0" topLeftCell="A1">
      <selection pane="topLeft" activeCell="A2" sqref="A2"/>
    </sheetView>
  </sheetViews>
  <sheetFormatPr defaultRowHeight="15.75"/>
  <cols>
    <col min="1" max="1" width="11.75" style="71" customWidth="1"/>
    <col min="2" max="2" width="18.125" style="6" customWidth="1"/>
    <col min="3" max="3" width="11.875" style="2" customWidth="1"/>
    <col min="4" max="4" width="17.875" style="10" customWidth="1"/>
    <col min="5" max="5" width="15.625" style="2" customWidth="1"/>
    <col min="6" max="6" width="13.75" style="2" customWidth="1"/>
    <col min="7" max="7" width="39.5" style="2" customWidth="1"/>
    <col min="8" max="8" width="9" style="23" customWidth="1"/>
    <col min="9" max="9" width="10" style="23" customWidth="1"/>
    <col min="10" max="10" width="12.5" style="66" customWidth="1"/>
    <col min="11" max="11" width="9.75" style="23" customWidth="1"/>
    <col min="12" max="12" width="11.375" style="4" customWidth="1"/>
    <col min="13" max="13" width="9.75" style="4" customWidth="1"/>
    <col min="14" max="14" width="10.375" style="4" customWidth="1"/>
    <col min="15" max="15" width="8.875" style="4" customWidth="1"/>
    <col min="16" max="16" width="9.375" style="4" customWidth="1"/>
    <col min="17" max="17" width="9.875" style="4" customWidth="1"/>
    <col min="18" max="18" width="10.5" style="4" customWidth="1"/>
    <col min="19" max="20" width="10" style="4" customWidth="1"/>
    <col min="21" max="21" width="10.625" style="4" customWidth="1"/>
    <col min="22" max="22" width="10.375" style="4" customWidth="1"/>
    <col min="23" max="23" width="12.875" style="4" customWidth="1"/>
    <col min="24" max="24" width="9" style="2"/>
    <col min="25" max="25" width="12.375" style="2" customWidth="1"/>
    <col min="26" max="26" width="14" style="2" customWidth="1"/>
    <col min="27" max="16384" width="9" style="2"/>
  </cols>
  <sheetData>
    <row r="1" spans="1:23" ht="23.25" customHeight="1">
      <c r="A1" s="212" t="s">
        <v>758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</row>
    <row r="2" spans="1:23" ht="23.25" customHeight="1">
      <c r="A2" s="197"/>
      <c r="B2" s="197"/>
      <c r="C2" s="197"/>
      <c r="D2" s="197"/>
      <c r="E2" s="197"/>
      <c r="F2" s="216" t="s">
        <v>120</v>
      </c>
      <c r="G2" s="216" t="s">
        <v>121</v>
      </c>
      <c r="H2" s="216" t="s">
        <v>56</v>
      </c>
      <c r="I2" s="216" t="s">
        <v>57</v>
      </c>
      <c r="J2" s="216" t="s">
        <v>122</v>
      </c>
      <c r="K2" s="216" t="s">
        <v>61</v>
      </c>
      <c r="L2" s="216" t="s">
        <v>123</v>
      </c>
      <c r="M2" s="201" t="s">
        <v>732</v>
      </c>
      <c r="N2" s="202"/>
      <c r="O2" s="202"/>
      <c r="P2" s="203"/>
      <c r="Q2" s="201" t="s">
        <v>736</v>
      </c>
      <c r="R2" s="202"/>
      <c r="S2" s="202"/>
      <c r="T2" s="202"/>
      <c r="U2" s="202"/>
      <c r="V2" s="202"/>
      <c r="W2" s="203"/>
    </row>
    <row r="3" spans="1:23" ht="70.5" customHeight="1">
      <c r="A3" s="25" t="s">
        <v>53</v>
      </c>
      <c r="B3" s="25" t="s">
        <v>54</v>
      </c>
      <c r="C3" s="25" t="s">
        <v>738</v>
      </c>
      <c r="D3" s="25" t="s">
        <v>119</v>
      </c>
      <c r="E3" s="26" t="s">
        <v>531</v>
      </c>
      <c r="F3" s="217"/>
      <c r="G3" s="217"/>
      <c r="H3" s="217"/>
      <c r="I3" s="217"/>
      <c r="J3" s="217"/>
      <c r="K3" s="217"/>
      <c r="L3" s="217"/>
      <c r="M3" s="25" t="s">
        <v>733</v>
      </c>
      <c r="N3" s="25" t="s">
        <v>734</v>
      </c>
      <c r="O3" s="25" t="s">
        <v>735</v>
      </c>
      <c r="P3" s="25" t="s">
        <v>737</v>
      </c>
      <c r="Q3" s="25">
        <v>2013</v>
      </c>
      <c r="R3" s="25">
        <v>2014</v>
      </c>
      <c r="S3" s="25">
        <v>2015</v>
      </c>
      <c r="T3" s="25" t="s">
        <v>5</v>
      </c>
      <c r="U3" s="25" t="s">
        <v>6</v>
      </c>
      <c r="V3" s="25" t="s">
        <v>7</v>
      </c>
      <c r="W3" s="25" t="s">
        <v>8</v>
      </c>
    </row>
    <row r="4" spans="1:23" ht="20.25" customHeight="1">
      <c r="A4" s="213" t="s">
        <v>27</v>
      </c>
      <c r="B4" s="214"/>
      <c r="C4" s="214"/>
      <c r="D4" s="214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94"/>
    </row>
    <row r="5" spans="1:23" ht="30">
      <c r="A5" s="106">
        <v>1</v>
      </c>
      <c r="B5" s="108" t="s">
        <v>27</v>
      </c>
      <c r="C5" s="107" t="s">
        <v>33</v>
      </c>
      <c r="D5" s="107"/>
      <c r="E5" s="108" t="s">
        <v>124</v>
      </c>
      <c r="F5" s="108" t="s">
        <v>125</v>
      </c>
      <c r="G5" s="104" t="s">
        <v>126</v>
      </c>
      <c r="H5" s="109" t="s">
        <v>127</v>
      </c>
      <c r="I5" s="109" t="s">
        <v>128</v>
      </c>
      <c r="J5" s="109">
        <v>2015</v>
      </c>
      <c r="K5" s="110"/>
      <c r="L5" s="111">
        <v>2137.3000000000002</v>
      </c>
      <c r="M5" s="112"/>
      <c r="N5" s="112"/>
      <c r="O5" s="111">
        <v>2137.3000000000002</v>
      </c>
      <c r="P5" s="112"/>
      <c r="Q5" s="111"/>
      <c r="R5" s="113"/>
      <c r="S5" s="111">
        <v>2137.3000000000002</v>
      </c>
      <c r="T5" s="60">
        <v>2137.3000000000002</v>
      </c>
      <c r="U5" s="59"/>
      <c r="V5" s="59"/>
      <c r="W5" s="47"/>
    </row>
    <row r="6" spans="1:23" ht="30">
      <c r="A6" s="106">
        <f t="shared" si="0" ref="A6:A69">A5+1</f>
        <v>2</v>
      </c>
      <c r="B6" s="108" t="s">
        <v>27</v>
      </c>
      <c r="C6" s="107" t="s">
        <v>33</v>
      </c>
      <c r="D6" s="107"/>
      <c r="E6" s="108" t="s">
        <v>129</v>
      </c>
      <c r="F6" s="108" t="s">
        <v>130</v>
      </c>
      <c r="G6" s="105" t="s">
        <v>131</v>
      </c>
      <c r="H6" s="109" t="s">
        <v>127</v>
      </c>
      <c r="I6" s="109" t="s">
        <v>132</v>
      </c>
      <c r="J6" s="109">
        <v>2015</v>
      </c>
      <c r="K6" s="110"/>
      <c r="L6" s="111">
        <v>3987.50</v>
      </c>
      <c r="M6" s="112"/>
      <c r="N6" s="112"/>
      <c r="O6" s="111">
        <v>3987.50</v>
      </c>
      <c r="P6" s="112"/>
      <c r="Q6" s="111"/>
      <c r="R6" s="111"/>
      <c r="S6" s="111">
        <v>3987.50</v>
      </c>
      <c r="T6" s="60">
        <v>3987.50</v>
      </c>
      <c r="U6" s="59"/>
      <c r="V6" s="59"/>
      <c r="W6" s="59"/>
    </row>
    <row r="7" spans="1:23" ht="30">
      <c r="A7" s="106">
        <f t="shared" si="0"/>
        <v>3</v>
      </c>
      <c r="B7" s="108" t="s">
        <v>27</v>
      </c>
      <c r="C7" s="107" t="s">
        <v>33</v>
      </c>
      <c r="D7" s="107"/>
      <c r="E7" s="108" t="s">
        <v>133</v>
      </c>
      <c r="F7" s="108" t="s">
        <v>130</v>
      </c>
      <c r="G7" s="105" t="s">
        <v>134</v>
      </c>
      <c r="H7" s="109" t="s">
        <v>127</v>
      </c>
      <c r="I7" s="109" t="s">
        <v>135</v>
      </c>
      <c r="J7" s="109">
        <v>2016</v>
      </c>
      <c r="K7" s="110"/>
      <c r="L7" s="113">
        <v>3094.30</v>
      </c>
      <c r="M7" s="112"/>
      <c r="N7" s="112"/>
      <c r="O7" s="111">
        <v>3094.30</v>
      </c>
      <c r="P7" s="112"/>
      <c r="Q7" s="111"/>
      <c r="R7" s="111"/>
      <c r="S7" s="111"/>
      <c r="T7" s="60">
        <v>0</v>
      </c>
      <c r="U7" s="59">
        <v>3094.30</v>
      </c>
      <c r="V7" s="59"/>
      <c r="W7" s="59"/>
    </row>
    <row r="8" spans="1:23" ht="30">
      <c r="A8" s="106">
        <f t="shared" si="0"/>
        <v>4</v>
      </c>
      <c r="B8" s="108" t="s">
        <v>27</v>
      </c>
      <c r="C8" s="107" t="s">
        <v>34</v>
      </c>
      <c r="D8" s="107"/>
      <c r="E8" s="108" t="s">
        <v>136</v>
      </c>
      <c r="F8" s="108" t="s">
        <v>137</v>
      </c>
      <c r="G8" s="104" t="s">
        <v>138</v>
      </c>
      <c r="H8" s="109" t="s">
        <v>127</v>
      </c>
      <c r="I8" s="109" t="s">
        <v>139</v>
      </c>
      <c r="J8" s="109">
        <v>2013</v>
      </c>
      <c r="K8" s="110"/>
      <c r="L8" s="111">
        <v>4785</v>
      </c>
      <c r="M8" s="112"/>
      <c r="N8" s="112"/>
      <c r="O8" s="111">
        <v>4785</v>
      </c>
      <c r="P8" s="112"/>
      <c r="Q8" s="111">
        <v>4785</v>
      </c>
      <c r="R8" s="111"/>
      <c r="S8" s="111"/>
      <c r="T8" s="60">
        <v>4785</v>
      </c>
      <c r="U8" s="59"/>
      <c r="V8" s="59"/>
      <c r="W8" s="59"/>
    </row>
    <row r="9" spans="1:23" s="33" customFormat="1" ht="34.5" customHeight="1">
      <c r="A9" s="182">
        <f t="shared" si="0"/>
        <v>5</v>
      </c>
      <c r="B9" s="177" t="s">
        <v>27</v>
      </c>
      <c r="C9" s="45" t="s">
        <v>35</v>
      </c>
      <c r="D9" s="45"/>
      <c r="E9" s="177" t="s">
        <v>164</v>
      </c>
      <c r="F9" s="177"/>
      <c r="G9" s="16" t="s">
        <v>699</v>
      </c>
      <c r="H9" s="182" t="s">
        <v>99</v>
      </c>
      <c r="I9" s="36">
        <v>0.70</v>
      </c>
      <c r="J9" s="198" t="s">
        <v>6</v>
      </c>
      <c r="K9" s="198"/>
      <c r="L9" s="55">
        <f>ROUND(854*0.5*1.45*1.24*0.7,2)</f>
        <v>537.41999999999996</v>
      </c>
      <c r="M9" s="55"/>
      <c r="N9" s="55">
        <f>L9</f>
        <v>537.41999999999996</v>
      </c>
      <c r="O9" s="55"/>
      <c r="P9" s="55"/>
      <c r="Q9" s="55"/>
      <c r="R9" s="55"/>
      <c r="S9" s="55"/>
      <c r="T9" s="55"/>
      <c r="U9" s="55">
        <f>L9</f>
        <v>537.41999999999996</v>
      </c>
      <c r="V9" s="45"/>
      <c r="W9" s="45"/>
    </row>
    <row r="10" spans="1:23" ht="45">
      <c r="A10" s="106">
        <f t="shared" si="0"/>
        <v>6</v>
      </c>
      <c r="B10" s="116" t="s">
        <v>27</v>
      </c>
      <c r="C10" s="115" t="s">
        <v>34</v>
      </c>
      <c r="D10" s="115"/>
      <c r="E10" s="116" t="s">
        <v>345</v>
      </c>
      <c r="F10" s="116" t="s">
        <v>346</v>
      </c>
      <c r="G10" s="105" t="s">
        <v>347</v>
      </c>
      <c r="H10" s="109" t="s">
        <v>99</v>
      </c>
      <c r="I10" s="109">
        <v>1.40</v>
      </c>
      <c r="J10" s="109">
        <v>2015</v>
      </c>
      <c r="K10" s="110"/>
      <c r="L10" s="111">
        <v>16800</v>
      </c>
      <c r="M10" s="111">
        <v>15800</v>
      </c>
      <c r="N10" s="111">
        <v>1000</v>
      </c>
      <c r="O10" s="111"/>
      <c r="P10" s="112"/>
      <c r="Q10" s="111">
        <v>0</v>
      </c>
      <c r="R10" s="111">
        <v>0</v>
      </c>
      <c r="S10" s="111">
        <v>16800</v>
      </c>
      <c r="T10" s="60">
        <v>16800</v>
      </c>
      <c r="U10" s="60">
        <v>0</v>
      </c>
      <c r="V10" s="59"/>
      <c r="W10" s="59"/>
    </row>
    <row r="11" spans="1:23" ht="45">
      <c r="A11" s="106">
        <f t="shared" si="0"/>
        <v>7</v>
      </c>
      <c r="B11" s="108" t="s">
        <v>27</v>
      </c>
      <c r="C11" s="107" t="s">
        <v>34</v>
      </c>
      <c r="D11" s="107"/>
      <c r="E11" s="108" t="s">
        <v>348</v>
      </c>
      <c r="F11" s="108" t="s">
        <v>349</v>
      </c>
      <c r="G11" s="105" t="s">
        <v>350</v>
      </c>
      <c r="H11" s="109" t="s">
        <v>99</v>
      </c>
      <c r="I11" s="109">
        <v>1.20</v>
      </c>
      <c r="J11" s="109">
        <v>2015</v>
      </c>
      <c r="K11" s="110"/>
      <c r="L11" s="111">
        <v>16000</v>
      </c>
      <c r="M11" s="111">
        <v>15100</v>
      </c>
      <c r="N11" s="111">
        <v>900</v>
      </c>
      <c r="O11" s="111"/>
      <c r="P11" s="112"/>
      <c r="Q11" s="111">
        <v>0</v>
      </c>
      <c r="R11" s="111">
        <v>0</v>
      </c>
      <c r="S11" s="111">
        <v>16000</v>
      </c>
      <c r="T11" s="60">
        <v>16000</v>
      </c>
      <c r="U11" s="60">
        <v>0</v>
      </c>
      <c r="V11" s="59"/>
      <c r="W11" s="59"/>
    </row>
    <row r="12" spans="1:23" ht="30">
      <c r="A12" s="106">
        <f t="shared" si="0"/>
        <v>8</v>
      </c>
      <c r="B12" s="108" t="s">
        <v>27</v>
      </c>
      <c r="C12" s="107" t="s">
        <v>34</v>
      </c>
      <c r="D12" s="107"/>
      <c r="E12" s="108" t="s">
        <v>351</v>
      </c>
      <c r="F12" s="108" t="s">
        <v>349</v>
      </c>
      <c r="G12" s="105" t="s">
        <v>352</v>
      </c>
      <c r="H12" s="109" t="s">
        <v>99</v>
      </c>
      <c r="I12" s="109">
        <v>0.68</v>
      </c>
      <c r="J12" s="109" t="s">
        <v>540</v>
      </c>
      <c r="K12" s="110"/>
      <c r="L12" s="111">
        <v>10700</v>
      </c>
      <c r="M12" s="111">
        <v>10100</v>
      </c>
      <c r="N12" s="111">
        <v>600</v>
      </c>
      <c r="O12" s="111"/>
      <c r="P12" s="112"/>
      <c r="Q12" s="111">
        <v>0</v>
      </c>
      <c r="R12" s="111">
        <v>0</v>
      </c>
      <c r="S12" s="111">
        <v>0</v>
      </c>
      <c r="T12" s="60">
        <v>0</v>
      </c>
      <c r="U12" s="60">
        <v>10700</v>
      </c>
      <c r="V12" s="59"/>
      <c r="W12" s="59"/>
    </row>
    <row r="13" spans="1:23" ht="45">
      <c r="A13" s="106">
        <f t="shared" si="0"/>
        <v>9</v>
      </c>
      <c r="B13" s="108" t="s">
        <v>27</v>
      </c>
      <c r="C13" s="107" t="s">
        <v>34</v>
      </c>
      <c r="D13" s="107"/>
      <c r="E13" s="108" t="s">
        <v>353</v>
      </c>
      <c r="F13" s="108" t="s">
        <v>354</v>
      </c>
      <c r="G13" s="105" t="s">
        <v>355</v>
      </c>
      <c r="H13" s="109" t="s">
        <v>99</v>
      </c>
      <c r="I13" s="157">
        <v>2</v>
      </c>
      <c r="J13" s="109" t="s">
        <v>540</v>
      </c>
      <c r="K13" s="110"/>
      <c r="L13" s="111">
        <v>4500</v>
      </c>
      <c r="M13" s="111">
        <v>4200</v>
      </c>
      <c r="N13" s="111">
        <v>300</v>
      </c>
      <c r="O13" s="111"/>
      <c r="P13" s="112"/>
      <c r="Q13" s="111">
        <v>0</v>
      </c>
      <c r="R13" s="111">
        <v>0</v>
      </c>
      <c r="S13" s="111">
        <v>0</v>
      </c>
      <c r="T13" s="60">
        <v>0</v>
      </c>
      <c r="U13" s="60">
        <v>4500</v>
      </c>
      <c r="V13" s="59"/>
      <c r="W13" s="59"/>
    </row>
    <row r="14" spans="1:23" ht="30">
      <c r="A14" s="106">
        <f t="shared" si="0"/>
        <v>10</v>
      </c>
      <c r="B14" s="108" t="s">
        <v>27</v>
      </c>
      <c r="C14" s="107" t="s">
        <v>35</v>
      </c>
      <c r="D14" s="107"/>
      <c r="E14" s="108" t="s">
        <v>143</v>
      </c>
      <c r="F14" s="108" t="s">
        <v>204</v>
      </c>
      <c r="G14" s="104" t="s">
        <v>356</v>
      </c>
      <c r="H14" s="109" t="s">
        <v>99</v>
      </c>
      <c r="I14" s="109">
        <v>5.50</v>
      </c>
      <c r="J14" s="109" t="s">
        <v>542</v>
      </c>
      <c r="K14" s="110"/>
      <c r="L14" s="111">
        <v>39090</v>
      </c>
      <c r="M14" s="111">
        <v>37000</v>
      </c>
      <c r="N14" s="111">
        <v>2090</v>
      </c>
      <c r="O14" s="111"/>
      <c r="P14" s="112"/>
      <c r="Q14" s="111">
        <v>39090</v>
      </c>
      <c r="R14" s="111">
        <v>0</v>
      </c>
      <c r="S14" s="111">
        <v>0</v>
      </c>
      <c r="T14" s="60">
        <v>39090</v>
      </c>
      <c r="U14" s="60">
        <v>0</v>
      </c>
      <c r="V14" s="59"/>
      <c r="W14" s="59"/>
    </row>
    <row r="15" spans="1:23" ht="30">
      <c r="A15" s="106">
        <f t="shared" si="0"/>
        <v>11</v>
      </c>
      <c r="B15" s="108" t="s">
        <v>27</v>
      </c>
      <c r="C15" s="107" t="s">
        <v>35</v>
      </c>
      <c r="D15" s="107"/>
      <c r="E15" s="108" t="s">
        <v>143</v>
      </c>
      <c r="F15" s="108" t="s">
        <v>357</v>
      </c>
      <c r="G15" s="104" t="s">
        <v>358</v>
      </c>
      <c r="H15" s="109" t="s">
        <v>99</v>
      </c>
      <c r="I15" s="157">
        <v>7</v>
      </c>
      <c r="J15" s="109" t="s">
        <v>542</v>
      </c>
      <c r="K15" s="110"/>
      <c r="L15" s="111">
        <v>72280</v>
      </c>
      <c r="M15" s="111">
        <v>69280</v>
      </c>
      <c r="N15" s="111">
        <v>3000</v>
      </c>
      <c r="O15" s="111"/>
      <c r="P15" s="112"/>
      <c r="Q15" s="111">
        <v>72280</v>
      </c>
      <c r="R15" s="111">
        <v>0</v>
      </c>
      <c r="S15" s="111">
        <v>0</v>
      </c>
      <c r="T15" s="60">
        <v>72280</v>
      </c>
      <c r="U15" s="60"/>
      <c r="V15" s="59"/>
      <c r="W15" s="59"/>
    </row>
    <row r="16" spans="1:23" ht="32.25" customHeight="1">
      <c r="A16" s="106">
        <f t="shared" si="0"/>
        <v>12</v>
      </c>
      <c r="B16" s="108" t="s">
        <v>27</v>
      </c>
      <c r="C16" s="107" t="s">
        <v>35</v>
      </c>
      <c r="D16" s="107"/>
      <c r="E16" s="108" t="s">
        <v>359</v>
      </c>
      <c r="F16" s="108" t="s">
        <v>150</v>
      </c>
      <c r="G16" s="104" t="s">
        <v>360</v>
      </c>
      <c r="H16" s="109" t="s">
        <v>99</v>
      </c>
      <c r="I16" s="157">
        <v>2</v>
      </c>
      <c r="J16" s="109">
        <v>2014</v>
      </c>
      <c r="K16" s="110"/>
      <c r="L16" s="111">
        <v>29400</v>
      </c>
      <c r="M16" s="111">
        <v>27700</v>
      </c>
      <c r="N16" s="111">
        <v>1700</v>
      </c>
      <c r="O16" s="111"/>
      <c r="P16" s="112"/>
      <c r="Q16" s="111">
        <v>0</v>
      </c>
      <c r="R16" s="111">
        <v>29400</v>
      </c>
      <c r="S16" s="111">
        <v>0</v>
      </c>
      <c r="T16" s="60">
        <v>29400</v>
      </c>
      <c r="U16" s="60">
        <v>0</v>
      </c>
      <c r="V16" s="59"/>
      <c r="W16" s="59"/>
    </row>
    <row r="17" spans="1:23" s="33" customFormat="1" ht="35.25" customHeight="1">
      <c r="A17" s="182">
        <f t="shared" si="0"/>
        <v>13</v>
      </c>
      <c r="B17" s="177" t="s">
        <v>27</v>
      </c>
      <c r="C17" s="45" t="s">
        <v>35</v>
      </c>
      <c r="D17" s="45"/>
      <c r="E17" s="45" t="s">
        <v>689</v>
      </c>
      <c r="F17" s="45"/>
      <c r="G17" s="16" t="s">
        <v>690</v>
      </c>
      <c r="H17" s="182" t="s">
        <v>99</v>
      </c>
      <c r="I17" s="36">
        <v>2</v>
      </c>
      <c r="J17" s="198" t="s">
        <v>540</v>
      </c>
      <c r="K17" s="198"/>
      <c r="L17" s="55">
        <f>ROUND(I17*18995*1.45*1.24,2)</f>
        <v>68306.02</v>
      </c>
      <c r="M17" s="45"/>
      <c r="N17" s="55">
        <f>L17</f>
        <v>68306.02</v>
      </c>
      <c r="O17" s="45"/>
      <c r="P17" s="45"/>
      <c r="Q17" s="45"/>
      <c r="R17" s="45"/>
      <c r="S17" s="45"/>
      <c r="T17" s="45"/>
      <c r="U17" s="55">
        <f t="shared" si="1" ref="U17:U19">L17</f>
        <v>68306.02</v>
      </c>
      <c r="V17" s="45"/>
      <c r="W17" s="45"/>
    </row>
    <row r="18" spans="1:23" s="33" customFormat="1" ht="35.25" customHeight="1">
      <c r="A18" s="182">
        <f t="shared" si="0"/>
        <v>14</v>
      </c>
      <c r="B18" s="177" t="s">
        <v>27</v>
      </c>
      <c r="C18" s="45" t="s">
        <v>35</v>
      </c>
      <c r="D18" s="45"/>
      <c r="E18" s="45" t="s">
        <v>691</v>
      </c>
      <c r="F18" s="45"/>
      <c r="G18" s="16" t="s">
        <v>692</v>
      </c>
      <c r="H18" s="182" t="s">
        <v>99</v>
      </c>
      <c r="I18" s="182">
        <v>0.43</v>
      </c>
      <c r="J18" s="198" t="s">
        <v>6</v>
      </c>
      <c r="K18" s="198"/>
      <c r="L18" s="55">
        <f t="shared" si="2" ref="L18:L19">ROUND(I18*18995*1.45*1.24,2)</f>
        <v>14685.79</v>
      </c>
      <c r="M18" s="55"/>
      <c r="N18" s="55">
        <f>L18</f>
        <v>14685.79</v>
      </c>
      <c r="O18" s="45"/>
      <c r="P18" s="45"/>
      <c r="Q18" s="45"/>
      <c r="R18" s="45"/>
      <c r="S18" s="45"/>
      <c r="T18" s="45"/>
      <c r="U18" s="55">
        <f t="shared" si="1"/>
        <v>14685.79</v>
      </c>
      <c r="V18" s="45"/>
      <c r="W18" s="45"/>
    </row>
    <row r="19" spans="1:23" s="33" customFormat="1" ht="35.25" customHeight="1">
      <c r="A19" s="182">
        <f t="shared" si="0"/>
        <v>15</v>
      </c>
      <c r="B19" s="177" t="s">
        <v>27</v>
      </c>
      <c r="C19" s="45" t="s">
        <v>35</v>
      </c>
      <c r="D19" s="45"/>
      <c r="E19" s="45" t="s">
        <v>691</v>
      </c>
      <c r="F19" s="45" t="s">
        <v>402</v>
      </c>
      <c r="G19" s="16" t="s">
        <v>692</v>
      </c>
      <c r="H19" s="182" t="s">
        <v>99</v>
      </c>
      <c r="I19" s="182">
        <v>0.35</v>
      </c>
      <c r="J19" s="198" t="s">
        <v>6</v>
      </c>
      <c r="K19" s="198"/>
      <c r="L19" s="55">
        <f t="shared" si="2"/>
        <v>11953.55</v>
      </c>
      <c r="M19" s="55"/>
      <c r="N19" s="55">
        <f>L19</f>
        <v>11953.55</v>
      </c>
      <c r="O19" s="45"/>
      <c r="P19" s="45"/>
      <c r="Q19" s="45"/>
      <c r="R19" s="45"/>
      <c r="S19" s="45"/>
      <c r="T19" s="45"/>
      <c r="U19" s="55">
        <f t="shared" si="1"/>
        <v>11953.55</v>
      </c>
      <c r="V19" s="45"/>
      <c r="W19" s="45"/>
    </row>
    <row r="20" spans="1:23" s="33" customFormat="1" ht="35.25" customHeight="1">
      <c r="A20" s="182">
        <f t="shared" si="0"/>
        <v>16</v>
      </c>
      <c r="B20" s="177" t="s">
        <v>27</v>
      </c>
      <c r="C20" s="45" t="s">
        <v>35</v>
      </c>
      <c r="D20" s="45"/>
      <c r="E20" s="45" t="s">
        <v>693</v>
      </c>
      <c r="F20" s="45"/>
      <c r="G20" s="16" t="s">
        <v>694</v>
      </c>
      <c r="H20" s="182" t="s">
        <v>99</v>
      </c>
      <c r="I20" s="182">
        <v>0.36</v>
      </c>
      <c r="J20" s="198" t="s">
        <v>6</v>
      </c>
      <c r="K20" s="198"/>
      <c r="L20" s="55">
        <f>ROUND(18995*1.45*0.356*1.24,2)</f>
        <v>12158.47</v>
      </c>
      <c r="M20" s="55"/>
      <c r="N20" s="55">
        <f>L20</f>
        <v>12158.47</v>
      </c>
      <c r="O20" s="45"/>
      <c r="P20" s="45"/>
      <c r="Q20" s="45"/>
      <c r="R20" s="45"/>
      <c r="S20" s="45"/>
      <c r="T20" s="45"/>
      <c r="U20" s="55">
        <f>L20</f>
        <v>12158.47</v>
      </c>
      <c r="V20" s="45"/>
      <c r="W20" s="45"/>
    </row>
    <row r="21" spans="1:23" ht="30">
      <c r="A21" s="106">
        <f t="shared" si="0"/>
        <v>17</v>
      </c>
      <c r="B21" s="108" t="s">
        <v>27</v>
      </c>
      <c r="C21" s="107" t="s">
        <v>35</v>
      </c>
      <c r="D21" s="107" t="s">
        <v>656</v>
      </c>
      <c r="E21" s="108" t="s">
        <v>140</v>
      </c>
      <c r="F21" s="108" t="s">
        <v>141</v>
      </c>
      <c r="G21" s="104" t="s">
        <v>142</v>
      </c>
      <c r="H21" s="106" t="s">
        <v>99</v>
      </c>
      <c r="I21" s="106">
        <v>1.57</v>
      </c>
      <c r="J21" s="109">
        <v>2013</v>
      </c>
      <c r="K21" s="110"/>
      <c r="L21" s="111">
        <v>13200</v>
      </c>
      <c r="M21" s="111">
        <v>12400</v>
      </c>
      <c r="N21" s="111">
        <v>800</v>
      </c>
      <c r="O21" s="111"/>
      <c r="P21" s="112"/>
      <c r="Q21" s="111">
        <v>13200</v>
      </c>
      <c r="R21" s="111">
        <v>0</v>
      </c>
      <c r="S21" s="111">
        <v>0</v>
      </c>
      <c r="T21" s="60">
        <v>13200</v>
      </c>
      <c r="U21" s="59"/>
      <c r="V21" s="59"/>
      <c r="W21" s="59"/>
    </row>
    <row r="22" spans="1:23" ht="30">
      <c r="A22" s="106">
        <f t="shared" si="0"/>
        <v>18</v>
      </c>
      <c r="B22" s="108" t="s">
        <v>27</v>
      </c>
      <c r="C22" s="107" t="s">
        <v>35</v>
      </c>
      <c r="D22" s="107"/>
      <c r="E22" s="108" t="s">
        <v>143</v>
      </c>
      <c r="F22" s="108" t="s">
        <v>144</v>
      </c>
      <c r="G22" s="104" t="s">
        <v>145</v>
      </c>
      <c r="H22" s="106" t="s">
        <v>99</v>
      </c>
      <c r="I22" s="106">
        <v>7.29</v>
      </c>
      <c r="J22" s="109">
        <v>2014</v>
      </c>
      <c r="K22" s="110"/>
      <c r="L22" s="111">
        <v>80300</v>
      </c>
      <c r="M22" s="111">
        <v>76000</v>
      </c>
      <c r="N22" s="111">
        <v>4300</v>
      </c>
      <c r="O22" s="111"/>
      <c r="P22" s="112"/>
      <c r="Q22" s="111">
        <v>0</v>
      </c>
      <c r="R22" s="111">
        <v>80300</v>
      </c>
      <c r="S22" s="111">
        <v>0</v>
      </c>
      <c r="T22" s="60">
        <v>80300</v>
      </c>
      <c r="U22" s="59"/>
      <c r="V22" s="59"/>
      <c r="W22" s="59"/>
    </row>
    <row r="23" spans="1:23" ht="45">
      <c r="A23" s="106">
        <f t="shared" si="0"/>
        <v>19</v>
      </c>
      <c r="B23" s="108" t="s">
        <v>27</v>
      </c>
      <c r="C23" s="107" t="s">
        <v>35</v>
      </c>
      <c r="D23" s="107"/>
      <c r="E23" s="108" t="s">
        <v>146</v>
      </c>
      <c r="F23" s="108" t="s">
        <v>147</v>
      </c>
      <c r="G23" s="104" t="s">
        <v>148</v>
      </c>
      <c r="H23" s="109" t="s">
        <v>99</v>
      </c>
      <c r="I23" s="109">
        <v>1.38</v>
      </c>
      <c r="J23" s="109">
        <v>2015</v>
      </c>
      <c r="K23" s="110"/>
      <c r="L23" s="111">
        <v>13500</v>
      </c>
      <c r="M23" s="111">
        <v>12700</v>
      </c>
      <c r="N23" s="111">
        <v>800</v>
      </c>
      <c r="O23" s="111"/>
      <c r="P23" s="112"/>
      <c r="Q23" s="111">
        <v>0</v>
      </c>
      <c r="R23" s="111">
        <v>0</v>
      </c>
      <c r="S23" s="111">
        <v>13500</v>
      </c>
      <c r="T23" s="60">
        <v>13500</v>
      </c>
      <c r="U23" s="59"/>
      <c r="V23" s="59"/>
      <c r="W23" s="59"/>
    </row>
    <row r="24" spans="1:23" ht="30">
      <c r="A24" s="106">
        <f t="shared" si="0"/>
        <v>20</v>
      </c>
      <c r="B24" s="108" t="s">
        <v>27</v>
      </c>
      <c r="C24" s="107" t="s">
        <v>35</v>
      </c>
      <c r="D24" s="107"/>
      <c r="E24" s="108" t="s">
        <v>149</v>
      </c>
      <c r="F24" s="108" t="s">
        <v>150</v>
      </c>
      <c r="G24" s="104" t="s">
        <v>151</v>
      </c>
      <c r="H24" s="109" t="s">
        <v>99</v>
      </c>
      <c r="I24" s="109">
        <v>0.51</v>
      </c>
      <c r="J24" s="109">
        <v>2015</v>
      </c>
      <c r="K24" s="110"/>
      <c r="L24" s="111">
        <v>10400</v>
      </c>
      <c r="M24" s="111">
        <v>9800</v>
      </c>
      <c r="N24" s="111">
        <v>600</v>
      </c>
      <c r="O24" s="111"/>
      <c r="P24" s="112"/>
      <c r="Q24" s="111">
        <v>0</v>
      </c>
      <c r="R24" s="111">
        <v>0</v>
      </c>
      <c r="S24" s="111">
        <v>10400</v>
      </c>
      <c r="T24" s="60">
        <v>10400</v>
      </c>
      <c r="U24" s="59"/>
      <c r="V24" s="59"/>
      <c r="W24" s="59"/>
    </row>
    <row r="25" spans="1:23" ht="30">
      <c r="A25" s="106">
        <f t="shared" si="0"/>
        <v>21</v>
      </c>
      <c r="B25" s="108" t="s">
        <v>27</v>
      </c>
      <c r="C25" s="107" t="s">
        <v>35</v>
      </c>
      <c r="D25" s="107"/>
      <c r="E25" s="108" t="s">
        <v>152</v>
      </c>
      <c r="F25" s="108" t="s">
        <v>153</v>
      </c>
      <c r="G25" s="104" t="s">
        <v>154</v>
      </c>
      <c r="H25" s="106" t="s">
        <v>99</v>
      </c>
      <c r="I25" s="106">
        <v>1.90</v>
      </c>
      <c r="J25" s="109">
        <v>2015</v>
      </c>
      <c r="K25" s="110"/>
      <c r="L25" s="111">
        <v>9600</v>
      </c>
      <c r="M25" s="111">
        <v>9000</v>
      </c>
      <c r="N25" s="111">
        <v>600</v>
      </c>
      <c r="O25" s="111"/>
      <c r="P25" s="112"/>
      <c r="Q25" s="111">
        <v>0</v>
      </c>
      <c r="R25" s="111">
        <v>0</v>
      </c>
      <c r="S25" s="111">
        <v>9600</v>
      </c>
      <c r="T25" s="60">
        <v>9600</v>
      </c>
      <c r="U25" s="59"/>
      <c r="V25" s="59"/>
      <c r="W25" s="59"/>
    </row>
    <row r="26" spans="1:23" ht="45">
      <c r="A26" s="106">
        <f t="shared" si="0"/>
        <v>22</v>
      </c>
      <c r="B26" s="108" t="s">
        <v>27</v>
      </c>
      <c r="C26" s="107" t="s">
        <v>35</v>
      </c>
      <c r="D26" s="107"/>
      <c r="E26" s="108" t="s">
        <v>155</v>
      </c>
      <c r="F26" s="108" t="s">
        <v>150</v>
      </c>
      <c r="G26" s="104" t="s">
        <v>156</v>
      </c>
      <c r="H26" s="106" t="s">
        <v>99</v>
      </c>
      <c r="I26" s="106">
        <v>3.46</v>
      </c>
      <c r="J26" s="109" t="s">
        <v>6</v>
      </c>
      <c r="K26" s="110"/>
      <c r="L26" s="111">
        <v>26800</v>
      </c>
      <c r="M26" s="111">
        <v>25200</v>
      </c>
      <c r="N26" s="111">
        <v>1600</v>
      </c>
      <c r="O26" s="111"/>
      <c r="P26" s="112"/>
      <c r="Q26" s="111">
        <v>0</v>
      </c>
      <c r="R26" s="111">
        <v>0</v>
      </c>
      <c r="S26" s="111">
        <v>0</v>
      </c>
      <c r="T26" s="60">
        <v>0</v>
      </c>
      <c r="U26" s="60">
        <v>26800</v>
      </c>
      <c r="V26" s="59"/>
      <c r="W26" s="59"/>
    </row>
    <row r="27" spans="1:23" ht="30">
      <c r="A27" s="106">
        <f t="shared" si="0"/>
        <v>23</v>
      </c>
      <c r="B27" s="108" t="s">
        <v>27</v>
      </c>
      <c r="C27" s="107" t="s">
        <v>35</v>
      </c>
      <c r="D27" s="107"/>
      <c r="E27" s="108" t="s">
        <v>157</v>
      </c>
      <c r="F27" s="108" t="s">
        <v>158</v>
      </c>
      <c r="G27" s="104" t="s">
        <v>159</v>
      </c>
      <c r="H27" s="106" t="s">
        <v>127</v>
      </c>
      <c r="I27" s="106" t="s">
        <v>160</v>
      </c>
      <c r="J27" s="109">
        <v>2013</v>
      </c>
      <c r="K27" s="110"/>
      <c r="L27" s="111">
        <v>3030.50</v>
      </c>
      <c r="M27" s="112"/>
      <c r="N27" s="112"/>
      <c r="O27" s="111">
        <v>3030.50</v>
      </c>
      <c r="P27" s="112"/>
      <c r="Q27" s="111">
        <v>3030.50</v>
      </c>
      <c r="R27" s="111"/>
      <c r="S27" s="111"/>
      <c r="T27" s="60">
        <v>3030.50</v>
      </c>
      <c r="U27" s="59"/>
      <c r="V27" s="59"/>
      <c r="W27" s="59"/>
    </row>
    <row r="28" spans="1:23" ht="30">
      <c r="A28" s="106">
        <f t="shared" si="0"/>
        <v>24</v>
      </c>
      <c r="B28" s="108" t="s">
        <v>27</v>
      </c>
      <c r="C28" s="107" t="s">
        <v>35</v>
      </c>
      <c r="D28" s="107"/>
      <c r="E28" s="108" t="s">
        <v>161</v>
      </c>
      <c r="F28" s="108" t="s">
        <v>150</v>
      </c>
      <c r="G28" s="104" t="s">
        <v>162</v>
      </c>
      <c r="H28" s="106" t="s">
        <v>127</v>
      </c>
      <c r="I28" s="106" t="s">
        <v>163</v>
      </c>
      <c r="J28" s="109">
        <v>2013</v>
      </c>
      <c r="K28" s="110"/>
      <c r="L28" s="111">
        <v>3828</v>
      </c>
      <c r="M28" s="112"/>
      <c r="N28" s="112"/>
      <c r="O28" s="111">
        <v>3828</v>
      </c>
      <c r="P28" s="112"/>
      <c r="Q28" s="111">
        <v>3828</v>
      </c>
      <c r="R28" s="111"/>
      <c r="S28" s="111"/>
      <c r="T28" s="60">
        <v>3828</v>
      </c>
      <c r="U28" s="59"/>
      <c r="V28" s="59"/>
      <c r="W28" s="59"/>
    </row>
    <row r="29" spans="1:23" ht="30">
      <c r="A29" s="106">
        <f t="shared" si="0"/>
        <v>25</v>
      </c>
      <c r="B29" s="108" t="s">
        <v>27</v>
      </c>
      <c r="C29" s="107" t="s">
        <v>35</v>
      </c>
      <c r="D29" s="107"/>
      <c r="E29" s="108" t="s">
        <v>164</v>
      </c>
      <c r="F29" s="108" t="s">
        <v>165</v>
      </c>
      <c r="G29" s="104" t="s">
        <v>166</v>
      </c>
      <c r="H29" s="106" t="s">
        <v>127</v>
      </c>
      <c r="I29" s="106" t="s">
        <v>167</v>
      </c>
      <c r="J29" s="109">
        <v>2014</v>
      </c>
      <c r="K29" s="110"/>
      <c r="L29" s="111">
        <v>4147</v>
      </c>
      <c r="M29" s="112"/>
      <c r="N29" s="112"/>
      <c r="O29" s="111">
        <v>4147</v>
      </c>
      <c r="P29" s="112"/>
      <c r="Q29" s="111"/>
      <c r="R29" s="111">
        <v>4147</v>
      </c>
      <c r="S29" s="111"/>
      <c r="T29" s="60">
        <v>4147</v>
      </c>
      <c r="U29" s="59"/>
      <c r="V29" s="59"/>
      <c r="W29" s="59"/>
    </row>
    <row r="30" spans="1:23" ht="30">
      <c r="A30" s="106">
        <f t="shared" si="0"/>
        <v>26</v>
      </c>
      <c r="B30" s="108" t="s">
        <v>27</v>
      </c>
      <c r="C30" s="107" t="s">
        <v>35</v>
      </c>
      <c r="D30" s="107"/>
      <c r="E30" s="108" t="s">
        <v>168</v>
      </c>
      <c r="F30" s="108" t="s">
        <v>169</v>
      </c>
      <c r="G30" s="104" t="s">
        <v>170</v>
      </c>
      <c r="H30" s="106" t="s">
        <v>127</v>
      </c>
      <c r="I30" s="106" t="s">
        <v>139</v>
      </c>
      <c r="J30" s="109">
        <v>2014</v>
      </c>
      <c r="K30" s="110"/>
      <c r="L30" s="111">
        <v>4785</v>
      </c>
      <c r="M30" s="112"/>
      <c r="N30" s="112"/>
      <c r="O30" s="111">
        <v>4785</v>
      </c>
      <c r="P30" s="112"/>
      <c r="Q30" s="111"/>
      <c r="R30" s="111">
        <v>4785</v>
      </c>
      <c r="S30" s="111"/>
      <c r="T30" s="60">
        <v>4785</v>
      </c>
      <c r="U30" s="59"/>
      <c r="V30" s="59"/>
      <c r="W30" s="59"/>
    </row>
    <row r="31" spans="1:23" ht="30">
      <c r="A31" s="106">
        <f t="shared" si="0"/>
        <v>27</v>
      </c>
      <c r="B31" s="108" t="s">
        <v>27</v>
      </c>
      <c r="C31" s="107" t="s">
        <v>35</v>
      </c>
      <c r="D31" s="107"/>
      <c r="E31" s="108" t="s">
        <v>171</v>
      </c>
      <c r="F31" s="108" t="s">
        <v>172</v>
      </c>
      <c r="G31" s="104" t="s">
        <v>173</v>
      </c>
      <c r="H31" s="106" t="s">
        <v>127</v>
      </c>
      <c r="I31" s="106" t="s">
        <v>174</v>
      </c>
      <c r="J31" s="109">
        <v>2014</v>
      </c>
      <c r="K31" s="110"/>
      <c r="L31" s="111">
        <v>3190</v>
      </c>
      <c r="M31" s="112"/>
      <c r="N31" s="112"/>
      <c r="O31" s="111">
        <v>3190</v>
      </c>
      <c r="P31" s="112"/>
      <c r="Q31" s="111"/>
      <c r="R31" s="111">
        <v>3190</v>
      </c>
      <c r="S31" s="111"/>
      <c r="T31" s="60">
        <v>3190</v>
      </c>
      <c r="U31" s="59"/>
      <c r="V31" s="59"/>
      <c r="W31" s="59"/>
    </row>
    <row r="32" spans="1:23" ht="30">
      <c r="A32" s="106">
        <f t="shared" si="0"/>
        <v>28</v>
      </c>
      <c r="B32" s="108" t="s">
        <v>27</v>
      </c>
      <c r="C32" s="107" t="s">
        <v>35</v>
      </c>
      <c r="D32" s="107"/>
      <c r="E32" s="108" t="s">
        <v>161</v>
      </c>
      <c r="F32" s="108" t="s">
        <v>150</v>
      </c>
      <c r="G32" s="104" t="s">
        <v>175</v>
      </c>
      <c r="H32" s="106" t="s">
        <v>127</v>
      </c>
      <c r="I32" s="109" t="s">
        <v>176</v>
      </c>
      <c r="J32" s="109">
        <v>2014</v>
      </c>
      <c r="K32" s="110"/>
      <c r="L32" s="113">
        <v>1722.60</v>
      </c>
      <c r="M32" s="112"/>
      <c r="N32" s="112"/>
      <c r="O32" s="111">
        <v>1722.60</v>
      </c>
      <c r="P32" s="112"/>
      <c r="Q32" s="113"/>
      <c r="R32" s="111">
        <v>1722.60</v>
      </c>
      <c r="S32" s="111"/>
      <c r="T32" s="60">
        <v>1722.60</v>
      </c>
      <c r="U32" s="59"/>
      <c r="V32" s="59"/>
      <c r="W32" s="59"/>
    </row>
    <row r="33" spans="1:23" ht="30">
      <c r="A33" s="106">
        <f t="shared" si="0"/>
        <v>29</v>
      </c>
      <c r="B33" s="108" t="s">
        <v>27</v>
      </c>
      <c r="C33" s="107" t="s">
        <v>35</v>
      </c>
      <c r="D33" s="107"/>
      <c r="E33" s="108" t="s">
        <v>177</v>
      </c>
      <c r="F33" s="108" t="s">
        <v>147</v>
      </c>
      <c r="G33" s="104" t="s">
        <v>178</v>
      </c>
      <c r="H33" s="106" t="s">
        <v>127</v>
      </c>
      <c r="I33" s="109" t="s">
        <v>179</v>
      </c>
      <c r="J33" s="109">
        <v>2015</v>
      </c>
      <c r="K33" s="110"/>
      <c r="L33" s="113">
        <v>3509</v>
      </c>
      <c r="M33" s="112"/>
      <c r="N33" s="112"/>
      <c r="O33" s="111">
        <v>3509</v>
      </c>
      <c r="P33" s="112"/>
      <c r="Q33" s="113"/>
      <c r="R33" s="111"/>
      <c r="S33" s="111">
        <v>3509</v>
      </c>
      <c r="T33" s="60">
        <v>3509</v>
      </c>
      <c r="U33" s="59"/>
      <c r="V33" s="59"/>
      <c r="W33" s="59"/>
    </row>
    <row r="34" spans="1:23" ht="30">
      <c r="A34" s="106">
        <f t="shared" si="0"/>
        <v>30</v>
      </c>
      <c r="B34" s="108" t="s">
        <v>27</v>
      </c>
      <c r="C34" s="107" t="s">
        <v>35</v>
      </c>
      <c r="D34" s="107"/>
      <c r="E34" s="108" t="s">
        <v>180</v>
      </c>
      <c r="F34" s="108" t="s">
        <v>181</v>
      </c>
      <c r="G34" s="104" t="s">
        <v>182</v>
      </c>
      <c r="H34" s="109" t="s">
        <v>127</v>
      </c>
      <c r="I34" s="109" t="s">
        <v>183</v>
      </c>
      <c r="J34" s="109">
        <v>2016</v>
      </c>
      <c r="K34" s="110"/>
      <c r="L34" s="111">
        <v>2711.50</v>
      </c>
      <c r="M34" s="112"/>
      <c r="N34" s="112"/>
      <c r="O34" s="111">
        <v>2711.50</v>
      </c>
      <c r="P34" s="112"/>
      <c r="Q34" s="111"/>
      <c r="R34" s="111"/>
      <c r="S34" s="111"/>
      <c r="T34" s="60">
        <v>0</v>
      </c>
      <c r="U34" s="59">
        <v>2711.50</v>
      </c>
      <c r="V34" s="59"/>
      <c r="W34" s="59"/>
    </row>
    <row r="35" spans="1:23" s="33" customFormat="1" ht="33" customHeight="1">
      <c r="A35" s="182">
        <f t="shared" si="0"/>
        <v>31</v>
      </c>
      <c r="B35" s="177" t="s">
        <v>27</v>
      </c>
      <c r="C35" s="45" t="s">
        <v>35</v>
      </c>
      <c r="D35" s="45"/>
      <c r="E35" s="45" t="s">
        <v>164</v>
      </c>
      <c r="F35" s="45" t="s">
        <v>402</v>
      </c>
      <c r="G35" s="16" t="s">
        <v>695</v>
      </c>
      <c r="H35" s="182" t="s">
        <v>99</v>
      </c>
      <c r="I35" s="36">
        <v>3</v>
      </c>
      <c r="J35" s="198" t="s">
        <v>6</v>
      </c>
      <c r="K35" s="182"/>
      <c r="L35" s="55">
        <f>ROUND(I35*23744*1.45*1.24,2)</f>
        <v>128075.14</v>
      </c>
      <c r="M35" s="55">
        <f>L35</f>
        <v>128075.14</v>
      </c>
      <c r="N35" s="45"/>
      <c r="O35" s="45"/>
      <c r="P35" s="45"/>
      <c r="Q35" s="45"/>
      <c r="R35" s="45"/>
      <c r="S35" s="45"/>
      <c r="T35" s="45"/>
      <c r="U35" s="55">
        <f t="shared" si="3" ref="U35">L35</f>
        <v>128075.14</v>
      </c>
      <c r="V35" s="45"/>
      <c r="W35" s="45"/>
    </row>
    <row r="36" spans="1:23" s="33" customFormat="1" ht="46.5" customHeight="1">
      <c r="A36" s="182">
        <f t="shared" si="0"/>
        <v>32</v>
      </c>
      <c r="B36" s="177" t="s">
        <v>27</v>
      </c>
      <c r="C36" s="45" t="s">
        <v>35</v>
      </c>
      <c r="D36" s="45"/>
      <c r="E36" s="177" t="s">
        <v>184</v>
      </c>
      <c r="F36" s="177" t="s">
        <v>185</v>
      </c>
      <c r="G36" s="16" t="s">
        <v>657</v>
      </c>
      <c r="H36" s="8" t="s">
        <v>99</v>
      </c>
      <c r="I36" s="8">
        <v>1.50</v>
      </c>
      <c r="J36" s="58" t="s">
        <v>8</v>
      </c>
      <c r="K36" s="58"/>
      <c r="L36" s="59">
        <v>25905.90</v>
      </c>
      <c r="M36" s="59">
        <v>25905.90</v>
      </c>
      <c r="N36" s="59"/>
      <c r="O36" s="59"/>
      <c r="P36" s="59"/>
      <c r="Q36" s="59"/>
      <c r="R36" s="59"/>
      <c r="S36" s="59"/>
      <c r="T36" s="59"/>
      <c r="U36" s="59"/>
      <c r="V36" s="59"/>
      <c r="W36" s="59">
        <v>25905.90</v>
      </c>
    </row>
    <row r="37" spans="1:23" s="33" customFormat="1" ht="30">
      <c r="A37" s="182">
        <f t="shared" si="0"/>
        <v>33</v>
      </c>
      <c r="B37" s="177" t="s">
        <v>27</v>
      </c>
      <c r="C37" s="45" t="s">
        <v>35</v>
      </c>
      <c r="D37" s="45"/>
      <c r="E37" s="45" t="s">
        <v>555</v>
      </c>
      <c r="F37" s="45" t="s">
        <v>556</v>
      </c>
      <c r="G37" s="16" t="s">
        <v>619</v>
      </c>
      <c r="H37" s="8" t="s">
        <v>99</v>
      </c>
      <c r="I37" s="8">
        <v>0.30</v>
      </c>
      <c r="J37" s="59" t="s">
        <v>707</v>
      </c>
      <c r="K37" s="59"/>
      <c r="L37" s="60">
        <v>12934.63</v>
      </c>
      <c r="M37" s="60">
        <v>12934.63</v>
      </c>
      <c r="N37" s="59"/>
      <c r="O37" s="59"/>
      <c r="P37" s="60"/>
      <c r="Q37" s="59"/>
      <c r="R37" s="59"/>
      <c r="S37" s="60"/>
      <c r="T37" s="60"/>
      <c r="U37" s="60">
        <v>0</v>
      </c>
      <c r="V37" s="60">
        <v>12934.63</v>
      </c>
      <c r="W37" s="78"/>
    </row>
    <row r="38" spans="1:23" s="33" customFormat="1" ht="30">
      <c r="A38" s="182">
        <f t="shared" si="0"/>
        <v>34</v>
      </c>
      <c r="B38" s="177" t="s">
        <v>27</v>
      </c>
      <c r="C38" s="45" t="s">
        <v>35</v>
      </c>
      <c r="D38" s="45"/>
      <c r="E38" s="45" t="s">
        <v>557</v>
      </c>
      <c r="F38" s="45" t="s">
        <v>556</v>
      </c>
      <c r="G38" s="16" t="s">
        <v>619</v>
      </c>
      <c r="H38" s="8" t="s">
        <v>99</v>
      </c>
      <c r="I38" s="8">
        <v>1.50</v>
      </c>
      <c r="J38" s="59" t="s">
        <v>708</v>
      </c>
      <c r="K38" s="59"/>
      <c r="L38" s="60">
        <v>64673.14</v>
      </c>
      <c r="M38" s="60">
        <v>64673.14</v>
      </c>
      <c r="N38" s="59"/>
      <c r="O38" s="59"/>
      <c r="P38" s="60"/>
      <c r="Q38" s="59"/>
      <c r="R38" s="59"/>
      <c r="S38" s="60"/>
      <c r="T38" s="60"/>
      <c r="U38" s="60">
        <v>0</v>
      </c>
      <c r="V38" s="60">
        <v>64673.14</v>
      </c>
      <c r="W38" s="78"/>
    </row>
    <row r="39" spans="1:23" s="33" customFormat="1" ht="31.5" customHeight="1">
      <c r="A39" s="182">
        <f t="shared" si="0"/>
        <v>35</v>
      </c>
      <c r="B39" s="177" t="s">
        <v>27</v>
      </c>
      <c r="C39" s="45" t="s">
        <v>36</v>
      </c>
      <c r="D39" s="45"/>
      <c r="E39" s="45" t="s">
        <v>627</v>
      </c>
      <c r="F39" s="45" t="s">
        <v>210</v>
      </c>
      <c r="G39" s="16" t="s">
        <v>628</v>
      </c>
      <c r="H39" s="182" t="s">
        <v>99</v>
      </c>
      <c r="I39" s="182">
        <v>0.50</v>
      </c>
      <c r="J39" s="198">
        <v>2013</v>
      </c>
      <c r="K39" s="182"/>
      <c r="L39" s="27">
        <v>12000</v>
      </c>
      <c r="M39" s="27">
        <v>12000</v>
      </c>
      <c r="N39" s="45"/>
      <c r="O39" s="45"/>
      <c r="P39" s="45"/>
      <c r="Q39" s="27">
        <v>12000</v>
      </c>
      <c r="R39" s="55"/>
      <c r="S39" s="45"/>
      <c r="T39" s="27">
        <v>12000</v>
      </c>
      <c r="U39" s="45"/>
      <c r="V39" s="45"/>
      <c r="W39" s="45"/>
    </row>
    <row r="40" spans="1:23" s="33" customFormat="1" ht="30">
      <c r="A40" s="182">
        <f t="shared" si="0"/>
        <v>36</v>
      </c>
      <c r="B40" s="177" t="s">
        <v>27</v>
      </c>
      <c r="C40" s="45" t="s">
        <v>36</v>
      </c>
      <c r="D40" s="45"/>
      <c r="E40" s="45" t="s">
        <v>629</v>
      </c>
      <c r="F40" s="45" t="s">
        <v>210</v>
      </c>
      <c r="G40" s="16" t="s">
        <v>630</v>
      </c>
      <c r="H40" s="182" t="s">
        <v>99</v>
      </c>
      <c r="I40" s="182">
        <v>0.70</v>
      </c>
      <c r="J40" s="198">
        <v>2014</v>
      </c>
      <c r="K40" s="182"/>
      <c r="L40" s="27">
        <v>15000</v>
      </c>
      <c r="M40" s="27">
        <v>15000</v>
      </c>
      <c r="N40" s="45"/>
      <c r="O40" s="45"/>
      <c r="P40" s="45"/>
      <c r="Q40" s="55"/>
      <c r="R40" s="27">
        <v>15000</v>
      </c>
      <c r="S40" s="45"/>
      <c r="T40" s="27">
        <v>15000</v>
      </c>
      <c r="U40" s="45"/>
      <c r="V40" s="45"/>
      <c r="W40" s="45"/>
    </row>
    <row r="41" spans="1:23" s="33" customFormat="1" ht="30">
      <c r="A41" s="182">
        <f t="shared" si="0"/>
        <v>37</v>
      </c>
      <c r="B41" s="177" t="s">
        <v>27</v>
      </c>
      <c r="C41" s="45" t="s">
        <v>36</v>
      </c>
      <c r="D41" s="45"/>
      <c r="E41" s="45" t="s">
        <v>616</v>
      </c>
      <c r="F41" s="45"/>
      <c r="G41" s="16" t="s">
        <v>631</v>
      </c>
      <c r="H41" s="182" t="s">
        <v>99</v>
      </c>
      <c r="I41" s="182">
        <v>0.85</v>
      </c>
      <c r="J41" s="198">
        <v>2018</v>
      </c>
      <c r="K41" s="182"/>
      <c r="L41" s="27">
        <v>19000</v>
      </c>
      <c r="M41" s="27">
        <v>19000</v>
      </c>
      <c r="N41" s="45"/>
      <c r="O41" s="45"/>
      <c r="P41" s="45"/>
      <c r="Q41" s="45"/>
      <c r="R41" s="45"/>
      <c r="S41" s="45"/>
      <c r="T41" s="27">
        <v>0</v>
      </c>
      <c r="U41" s="27">
        <v>19000</v>
      </c>
      <c r="V41" s="45"/>
      <c r="W41" s="45"/>
    </row>
    <row r="42" spans="1:23" s="33" customFormat="1" ht="31.5" customHeight="1">
      <c r="A42" s="182">
        <f t="shared" si="0"/>
        <v>38</v>
      </c>
      <c r="B42" s="177" t="s">
        <v>27</v>
      </c>
      <c r="C42" s="45" t="s">
        <v>36</v>
      </c>
      <c r="D42" s="45"/>
      <c r="E42" s="45" t="s">
        <v>632</v>
      </c>
      <c r="F42" s="45" t="s">
        <v>379</v>
      </c>
      <c r="G42" s="16" t="s">
        <v>633</v>
      </c>
      <c r="H42" s="182" t="s">
        <v>99</v>
      </c>
      <c r="I42" s="36">
        <v>2</v>
      </c>
      <c r="J42" s="198">
        <v>2016</v>
      </c>
      <c r="K42" s="182"/>
      <c r="L42" s="27">
        <v>10800</v>
      </c>
      <c r="M42" s="27">
        <v>10800</v>
      </c>
      <c r="N42" s="45"/>
      <c r="O42" s="45"/>
      <c r="P42" s="45"/>
      <c r="Q42" s="45"/>
      <c r="R42" s="45"/>
      <c r="S42" s="45"/>
      <c r="T42" s="27">
        <v>0</v>
      </c>
      <c r="U42" s="27">
        <v>10800</v>
      </c>
      <c r="V42" s="45"/>
      <c r="W42" s="45"/>
    </row>
    <row r="43" spans="1:23" s="33" customFormat="1" ht="45">
      <c r="A43" s="182">
        <f t="shared" si="0"/>
        <v>39</v>
      </c>
      <c r="B43" s="177" t="s">
        <v>27</v>
      </c>
      <c r="C43" s="78" t="s">
        <v>36</v>
      </c>
      <c r="D43" s="78"/>
      <c r="E43" s="181" t="s">
        <v>361</v>
      </c>
      <c r="F43" s="181" t="s">
        <v>204</v>
      </c>
      <c r="G43" s="92" t="s">
        <v>362</v>
      </c>
      <c r="H43" s="8"/>
      <c r="I43" s="8" t="s">
        <v>658</v>
      </c>
      <c r="J43" s="8" t="s">
        <v>536</v>
      </c>
      <c r="K43" s="58"/>
      <c r="L43" s="60">
        <v>120001</v>
      </c>
      <c r="M43" s="60">
        <v>75600</v>
      </c>
      <c r="N43" s="60">
        <v>44401</v>
      </c>
      <c r="O43" s="59"/>
      <c r="P43" s="60"/>
      <c r="Q43" s="60"/>
      <c r="R43" s="60"/>
      <c r="S43" s="59"/>
      <c r="T43" s="60">
        <v>0</v>
      </c>
      <c r="U43" s="60">
        <v>120001</v>
      </c>
      <c r="V43" s="59"/>
      <c r="W43" s="59"/>
    </row>
    <row r="44" spans="1:23" ht="30">
      <c r="A44" s="106">
        <f t="shared" si="0"/>
        <v>40</v>
      </c>
      <c r="B44" s="108" t="s">
        <v>27</v>
      </c>
      <c r="C44" s="107" t="s">
        <v>36</v>
      </c>
      <c r="D44" s="107"/>
      <c r="E44" s="108" t="s">
        <v>363</v>
      </c>
      <c r="F44" s="108" t="s">
        <v>204</v>
      </c>
      <c r="G44" s="104" t="s">
        <v>364</v>
      </c>
      <c r="H44" s="109"/>
      <c r="I44" s="128" t="s">
        <v>659</v>
      </c>
      <c r="J44" s="109" t="s">
        <v>543</v>
      </c>
      <c r="K44" s="110"/>
      <c r="L44" s="111">
        <v>150001</v>
      </c>
      <c r="M44" s="111">
        <v>94500</v>
      </c>
      <c r="N44" s="111">
        <v>55501</v>
      </c>
      <c r="O44" s="112"/>
      <c r="P44" s="113"/>
      <c r="Q44" s="111"/>
      <c r="R44" s="111"/>
      <c r="S44" s="112"/>
      <c r="T44" s="60">
        <v>0</v>
      </c>
      <c r="U44" s="60">
        <v>150001</v>
      </c>
      <c r="V44" s="59"/>
      <c r="W44" s="59"/>
    </row>
    <row r="45" spans="1:23" ht="30">
      <c r="A45" s="106">
        <f t="shared" si="0"/>
        <v>41</v>
      </c>
      <c r="B45" s="108" t="s">
        <v>27</v>
      </c>
      <c r="C45" s="107" t="s">
        <v>36</v>
      </c>
      <c r="D45" s="117"/>
      <c r="E45" s="108" t="s">
        <v>374</v>
      </c>
      <c r="F45" s="108" t="s">
        <v>375</v>
      </c>
      <c r="G45" s="104" t="s">
        <v>376</v>
      </c>
      <c r="H45" s="109" t="s">
        <v>99</v>
      </c>
      <c r="I45" s="109">
        <v>2.76</v>
      </c>
      <c r="J45" s="110">
        <v>2014</v>
      </c>
      <c r="K45" s="110"/>
      <c r="L45" s="111">
        <v>10289</v>
      </c>
      <c r="M45" s="112"/>
      <c r="N45" s="111">
        <v>10289</v>
      </c>
      <c r="O45" s="111"/>
      <c r="P45" s="112"/>
      <c r="Q45" s="111"/>
      <c r="R45" s="111">
        <v>10289</v>
      </c>
      <c r="S45" s="111"/>
      <c r="T45" s="60">
        <v>10289</v>
      </c>
      <c r="U45" s="59"/>
      <c r="V45" s="59"/>
      <c r="W45" s="59"/>
    </row>
    <row r="46" spans="1:23" ht="30">
      <c r="A46" s="106">
        <f t="shared" si="0"/>
        <v>42</v>
      </c>
      <c r="B46" s="108" t="s">
        <v>27</v>
      </c>
      <c r="C46" s="107" t="s">
        <v>36</v>
      </c>
      <c r="D46" s="107"/>
      <c r="E46" s="108" t="s">
        <v>374</v>
      </c>
      <c r="F46" s="108" t="s">
        <v>375</v>
      </c>
      <c r="G46" s="104" t="s">
        <v>377</v>
      </c>
      <c r="H46" s="109" t="s">
        <v>99</v>
      </c>
      <c r="I46" s="109">
        <v>2.08</v>
      </c>
      <c r="J46" s="110">
        <v>2014</v>
      </c>
      <c r="K46" s="110"/>
      <c r="L46" s="111">
        <v>8355</v>
      </c>
      <c r="M46" s="112"/>
      <c r="N46" s="111">
        <v>8355</v>
      </c>
      <c r="O46" s="111"/>
      <c r="P46" s="112"/>
      <c r="Q46" s="111"/>
      <c r="R46" s="111">
        <v>8355</v>
      </c>
      <c r="S46" s="111"/>
      <c r="T46" s="60">
        <v>8355</v>
      </c>
      <c r="U46" s="59"/>
      <c r="V46" s="59"/>
      <c r="W46" s="59"/>
    </row>
    <row r="47" spans="1:23" s="33" customFormat="1" ht="30">
      <c r="A47" s="182">
        <f t="shared" si="0"/>
        <v>43</v>
      </c>
      <c r="B47" s="177" t="s">
        <v>27</v>
      </c>
      <c r="C47" s="45" t="s">
        <v>36</v>
      </c>
      <c r="D47" s="45"/>
      <c r="E47" s="177" t="s">
        <v>483</v>
      </c>
      <c r="F47" s="177"/>
      <c r="G47" s="16" t="s">
        <v>484</v>
      </c>
      <c r="H47" s="8" t="s">
        <v>485</v>
      </c>
      <c r="I47" s="147">
        <v>33</v>
      </c>
      <c r="J47" s="58">
        <v>2020</v>
      </c>
      <c r="K47" s="58"/>
      <c r="L47" s="60">
        <v>92700</v>
      </c>
      <c r="M47" s="60"/>
      <c r="N47" s="60">
        <v>92700</v>
      </c>
      <c r="O47" s="60"/>
      <c r="P47" s="60"/>
      <c r="Q47" s="60"/>
      <c r="R47" s="60"/>
      <c r="S47" s="60"/>
      <c r="T47" s="60">
        <v>0</v>
      </c>
      <c r="U47" s="60">
        <v>92700</v>
      </c>
      <c r="V47" s="60"/>
      <c r="W47" s="60"/>
    </row>
    <row r="48" spans="1:23" s="33" customFormat="1" ht="34.5" customHeight="1">
      <c r="A48" s="182">
        <f t="shared" si="0"/>
        <v>44</v>
      </c>
      <c r="B48" s="177" t="s">
        <v>27</v>
      </c>
      <c r="C48" s="45" t="s">
        <v>36</v>
      </c>
      <c r="D48" s="45"/>
      <c r="E48" s="45" t="s">
        <v>680</v>
      </c>
      <c r="F48" s="45" t="s">
        <v>686</v>
      </c>
      <c r="G48" s="16" t="s">
        <v>714</v>
      </c>
      <c r="H48" s="182" t="s">
        <v>687</v>
      </c>
      <c r="I48" s="36">
        <v>55</v>
      </c>
      <c r="J48" s="198" t="s">
        <v>6</v>
      </c>
      <c r="K48" s="182"/>
      <c r="L48" s="45">
        <f>ROUND(I48*727*1.29*1.24,2)</f>
        <v>63960.01</v>
      </c>
      <c r="M48" s="45">
        <f t="shared" si="4" ref="M48">L48</f>
        <v>63960.01</v>
      </c>
      <c r="N48" s="45"/>
      <c r="O48" s="45"/>
      <c r="P48" s="45"/>
      <c r="Q48" s="45"/>
      <c r="R48" s="45"/>
      <c r="S48" s="45"/>
      <c r="T48" s="45"/>
      <c r="U48" s="55">
        <f t="shared" si="5" ref="U48">L48</f>
        <v>63960.01</v>
      </c>
      <c r="V48" s="45"/>
      <c r="W48" s="45"/>
    </row>
    <row r="49" spans="1:23" s="33" customFormat="1" ht="31.5" customHeight="1">
      <c r="A49" s="182">
        <f t="shared" si="0"/>
        <v>45</v>
      </c>
      <c r="B49" s="177" t="s">
        <v>27</v>
      </c>
      <c r="C49" s="177" t="s">
        <v>36</v>
      </c>
      <c r="D49" s="177"/>
      <c r="E49" s="177" t="s">
        <v>616</v>
      </c>
      <c r="F49" s="177" t="s">
        <v>210</v>
      </c>
      <c r="G49" s="16" t="s">
        <v>620</v>
      </c>
      <c r="H49" s="182" t="s">
        <v>99</v>
      </c>
      <c r="I49" s="36">
        <v>2</v>
      </c>
      <c r="J49" s="198" t="s">
        <v>709</v>
      </c>
      <c r="K49" s="182"/>
      <c r="L49" s="169">
        <v>60000</v>
      </c>
      <c r="M49" s="169">
        <v>60000</v>
      </c>
      <c r="N49" s="169"/>
      <c r="O49" s="169"/>
      <c r="P49" s="169"/>
      <c r="Q49" s="169"/>
      <c r="R49" s="169"/>
      <c r="S49" s="27">
        <v>20000</v>
      </c>
      <c r="T49" s="27">
        <v>20000</v>
      </c>
      <c r="U49" s="27">
        <v>40000</v>
      </c>
      <c r="V49" s="169"/>
      <c r="W49" s="169"/>
    </row>
    <row r="50" spans="1:23" s="33" customFormat="1" ht="33.75" customHeight="1">
      <c r="A50" s="182">
        <f t="shared" si="0"/>
        <v>46</v>
      </c>
      <c r="B50" s="181" t="s">
        <v>27</v>
      </c>
      <c r="C50" s="45" t="s">
        <v>36</v>
      </c>
      <c r="D50" s="45"/>
      <c r="E50" s="45" t="s">
        <v>230</v>
      </c>
      <c r="F50" s="45" t="s">
        <v>617</v>
      </c>
      <c r="G50" s="16" t="s">
        <v>655</v>
      </c>
      <c r="H50" s="182" t="s">
        <v>99</v>
      </c>
      <c r="I50" s="36">
        <v>14</v>
      </c>
      <c r="J50" s="198" t="s">
        <v>5</v>
      </c>
      <c r="K50" s="182"/>
      <c r="L50" s="169">
        <v>45000</v>
      </c>
      <c r="M50" s="27">
        <v>45000</v>
      </c>
      <c r="N50" s="45"/>
      <c r="O50" s="45"/>
      <c r="P50" s="45"/>
      <c r="Q50" s="27">
        <v>15000</v>
      </c>
      <c r="R50" s="27">
        <v>15000</v>
      </c>
      <c r="S50" s="27">
        <v>15000</v>
      </c>
      <c r="T50" s="27">
        <v>45000</v>
      </c>
      <c r="U50" s="55"/>
      <c r="V50" s="45"/>
      <c r="W50" s="45"/>
    </row>
    <row r="51" spans="1:23" s="33" customFormat="1" ht="30">
      <c r="A51" s="182">
        <f t="shared" si="0"/>
        <v>47</v>
      </c>
      <c r="B51" s="181" t="s">
        <v>27</v>
      </c>
      <c r="C51" s="78" t="s">
        <v>36</v>
      </c>
      <c r="D51" s="78"/>
      <c r="E51" s="181" t="s">
        <v>186</v>
      </c>
      <c r="F51" s="181" t="s">
        <v>187</v>
      </c>
      <c r="G51" s="92" t="s">
        <v>188</v>
      </c>
      <c r="H51" s="8" t="s">
        <v>99</v>
      </c>
      <c r="I51" s="147">
        <v>1</v>
      </c>
      <c r="J51" s="8">
        <v>2017</v>
      </c>
      <c r="K51" s="58"/>
      <c r="L51" s="60">
        <v>11641.30</v>
      </c>
      <c r="M51" s="60">
        <v>11641.30</v>
      </c>
      <c r="N51" s="59"/>
      <c r="O51" s="59"/>
      <c r="P51" s="60"/>
      <c r="Q51" s="60"/>
      <c r="R51" s="60"/>
      <c r="S51" s="60"/>
      <c r="T51" s="60">
        <v>0</v>
      </c>
      <c r="U51" s="60"/>
      <c r="V51" s="60">
        <v>11641.30</v>
      </c>
      <c r="W51" s="60"/>
    </row>
    <row r="52" spans="1:23" s="33" customFormat="1" ht="30">
      <c r="A52" s="182">
        <f t="shared" si="0"/>
        <v>48</v>
      </c>
      <c r="B52" s="177" t="s">
        <v>27</v>
      </c>
      <c r="C52" s="45" t="s">
        <v>36</v>
      </c>
      <c r="D52" s="45"/>
      <c r="E52" s="177" t="s">
        <v>189</v>
      </c>
      <c r="F52" s="177" t="s">
        <v>190</v>
      </c>
      <c r="G52" s="16" t="s">
        <v>191</v>
      </c>
      <c r="H52" s="8" t="s">
        <v>99</v>
      </c>
      <c r="I52" s="147">
        <v>1</v>
      </c>
      <c r="J52" s="58">
        <v>2013</v>
      </c>
      <c r="K52" s="58"/>
      <c r="L52" s="59">
        <v>6410.50</v>
      </c>
      <c r="M52" s="59">
        <v>6410.50</v>
      </c>
      <c r="N52" s="59"/>
      <c r="O52" s="59"/>
      <c r="P52" s="60"/>
      <c r="Q52" s="59">
        <v>6410.50</v>
      </c>
      <c r="R52" s="60"/>
      <c r="S52" s="59"/>
      <c r="T52" s="60">
        <v>6410.50</v>
      </c>
      <c r="U52" s="59"/>
      <c r="V52" s="59"/>
      <c r="W52" s="59"/>
    </row>
    <row r="53" spans="1:23" s="33" customFormat="1" ht="30">
      <c r="A53" s="182">
        <f t="shared" si="0"/>
        <v>49</v>
      </c>
      <c r="B53" s="177" t="s">
        <v>27</v>
      </c>
      <c r="C53" s="45" t="s">
        <v>36</v>
      </c>
      <c r="D53" s="45"/>
      <c r="E53" s="177" t="s">
        <v>192</v>
      </c>
      <c r="F53" s="177" t="s">
        <v>193</v>
      </c>
      <c r="G53" s="16" t="s">
        <v>194</v>
      </c>
      <c r="H53" s="8"/>
      <c r="I53" s="8" t="s">
        <v>660</v>
      </c>
      <c r="J53" s="8" t="s">
        <v>539</v>
      </c>
      <c r="K53" s="58"/>
      <c r="L53" s="60">
        <v>109256.10</v>
      </c>
      <c r="M53" s="59">
        <v>76479.20</v>
      </c>
      <c r="N53" s="59">
        <v>32776.90</v>
      </c>
      <c r="O53" s="59"/>
      <c r="P53" s="60"/>
      <c r="Q53" s="60"/>
      <c r="R53" s="60"/>
      <c r="S53" s="59"/>
      <c r="T53" s="60">
        <v>0</v>
      </c>
      <c r="U53" s="59">
        <v>27354.90</v>
      </c>
      <c r="V53" s="59">
        <v>27354.90</v>
      </c>
      <c r="W53" s="59">
        <v>54546.30</v>
      </c>
    </row>
    <row r="54" spans="1:23" s="33" customFormat="1" ht="30">
      <c r="A54" s="182">
        <f t="shared" si="0"/>
        <v>50</v>
      </c>
      <c r="B54" s="177" t="s">
        <v>27</v>
      </c>
      <c r="C54" s="45" t="s">
        <v>36</v>
      </c>
      <c r="D54" s="45"/>
      <c r="E54" s="177" t="s">
        <v>195</v>
      </c>
      <c r="F54" s="177" t="s">
        <v>196</v>
      </c>
      <c r="G54" s="16" t="s">
        <v>197</v>
      </c>
      <c r="H54" s="8"/>
      <c r="I54" s="8" t="s">
        <v>661</v>
      </c>
      <c r="J54" s="8">
        <v>2016</v>
      </c>
      <c r="K54" s="58"/>
      <c r="L54" s="60">
        <v>54549.100000000006</v>
      </c>
      <c r="M54" s="59">
        <v>38184.40</v>
      </c>
      <c r="N54" s="59">
        <v>16364.70</v>
      </c>
      <c r="O54" s="59"/>
      <c r="P54" s="60"/>
      <c r="Q54" s="60"/>
      <c r="R54" s="60"/>
      <c r="S54" s="59"/>
      <c r="T54" s="60">
        <v>0</v>
      </c>
      <c r="U54" s="59">
        <v>54549.100000000006</v>
      </c>
      <c r="V54" s="59"/>
      <c r="W54" s="59"/>
    </row>
    <row r="55" spans="1:23" s="33" customFormat="1" ht="30">
      <c r="A55" s="182">
        <f t="shared" si="0"/>
        <v>51</v>
      </c>
      <c r="B55" s="177" t="s">
        <v>27</v>
      </c>
      <c r="C55" s="45" t="s">
        <v>36</v>
      </c>
      <c r="D55" s="45"/>
      <c r="E55" s="177" t="s">
        <v>198</v>
      </c>
      <c r="F55" s="177" t="s">
        <v>196</v>
      </c>
      <c r="G55" s="16" t="s">
        <v>199</v>
      </c>
      <c r="H55" s="8"/>
      <c r="I55" s="8" t="s">
        <v>662</v>
      </c>
      <c r="J55" s="8" t="s">
        <v>538</v>
      </c>
      <c r="K55" s="58"/>
      <c r="L55" s="60">
        <v>125366.90</v>
      </c>
      <c r="M55" s="59">
        <v>81112.30</v>
      </c>
      <c r="N55" s="59">
        <v>44254.60</v>
      </c>
      <c r="O55" s="59"/>
      <c r="P55" s="60"/>
      <c r="Q55" s="60">
        <v>125366.90</v>
      </c>
      <c r="R55" s="60"/>
      <c r="S55" s="59"/>
      <c r="T55" s="60">
        <v>125366.90</v>
      </c>
      <c r="U55" s="59"/>
      <c r="V55" s="59"/>
      <c r="W55" s="59"/>
    </row>
    <row r="56" spans="1:23" s="33" customFormat="1" ht="30">
      <c r="A56" s="182">
        <f t="shared" si="0"/>
        <v>52</v>
      </c>
      <c r="B56" s="177" t="s">
        <v>27</v>
      </c>
      <c r="C56" s="45" t="s">
        <v>36</v>
      </c>
      <c r="D56" s="78"/>
      <c r="E56" s="181" t="s">
        <v>200</v>
      </c>
      <c r="F56" s="177" t="s">
        <v>201</v>
      </c>
      <c r="G56" s="16" t="s">
        <v>202</v>
      </c>
      <c r="H56" s="8"/>
      <c r="I56" s="8" t="s">
        <v>663</v>
      </c>
      <c r="J56" s="8">
        <v>2013</v>
      </c>
      <c r="K56" s="58"/>
      <c r="L56" s="60">
        <v>3393.40</v>
      </c>
      <c r="M56" s="59"/>
      <c r="N56" s="59">
        <v>3393.40</v>
      </c>
      <c r="O56" s="59"/>
      <c r="P56" s="60"/>
      <c r="Q56" s="60">
        <v>3393.40</v>
      </c>
      <c r="R56" s="60"/>
      <c r="S56" s="59"/>
      <c r="T56" s="60">
        <v>3393.40</v>
      </c>
      <c r="U56" s="59"/>
      <c r="V56" s="59"/>
      <c r="W56" s="59"/>
    </row>
    <row r="57" spans="1:23" s="33" customFormat="1" ht="30">
      <c r="A57" s="182">
        <f t="shared" si="0"/>
        <v>53</v>
      </c>
      <c r="B57" s="177" t="s">
        <v>27</v>
      </c>
      <c r="C57" s="45" t="s">
        <v>36</v>
      </c>
      <c r="D57" s="45"/>
      <c r="E57" s="177" t="s">
        <v>203</v>
      </c>
      <c r="F57" s="177" t="s">
        <v>204</v>
      </c>
      <c r="G57" s="16" t="s">
        <v>205</v>
      </c>
      <c r="H57" s="8"/>
      <c r="I57" s="93" t="s">
        <v>664</v>
      </c>
      <c r="J57" s="8" t="s">
        <v>537</v>
      </c>
      <c r="K57" s="58"/>
      <c r="L57" s="60">
        <v>572679.80000000005</v>
      </c>
      <c r="M57" s="59">
        <v>364432.60</v>
      </c>
      <c r="N57" s="59">
        <v>208247.20</v>
      </c>
      <c r="O57" s="59"/>
      <c r="P57" s="27"/>
      <c r="Q57" s="60">
        <v>286339.90000000002</v>
      </c>
      <c r="R57" s="60">
        <v>286339.90000000002</v>
      </c>
      <c r="S57" s="59"/>
      <c r="T57" s="60">
        <v>572679.80000000005</v>
      </c>
      <c r="U57" s="59"/>
      <c r="V57" s="59"/>
      <c r="W57" s="59"/>
    </row>
    <row r="58" spans="1:23" s="33" customFormat="1" ht="30">
      <c r="A58" s="182">
        <f t="shared" si="0"/>
        <v>54</v>
      </c>
      <c r="B58" s="177" t="s">
        <v>27</v>
      </c>
      <c r="C58" s="45" t="s">
        <v>36</v>
      </c>
      <c r="D58" s="45"/>
      <c r="E58" s="177" t="s">
        <v>206</v>
      </c>
      <c r="F58" s="177" t="s">
        <v>207</v>
      </c>
      <c r="G58" s="16" t="s">
        <v>208</v>
      </c>
      <c r="H58" s="8" t="s">
        <v>99</v>
      </c>
      <c r="I58" s="147">
        <v>5</v>
      </c>
      <c r="J58" s="58">
        <v>2027</v>
      </c>
      <c r="K58" s="58"/>
      <c r="L58" s="60">
        <v>41500</v>
      </c>
      <c r="M58" s="59"/>
      <c r="N58" s="60">
        <v>41500</v>
      </c>
      <c r="O58" s="60"/>
      <c r="P58" s="47"/>
      <c r="Q58" s="60"/>
      <c r="R58" s="60"/>
      <c r="S58" s="60"/>
      <c r="T58" s="60">
        <v>0</v>
      </c>
      <c r="U58" s="59"/>
      <c r="V58" s="59"/>
      <c r="W58" s="59">
        <v>41500</v>
      </c>
    </row>
    <row r="59" spans="1:23" s="33" customFormat="1" ht="30">
      <c r="A59" s="182">
        <f t="shared" si="0"/>
        <v>55</v>
      </c>
      <c r="B59" s="177" t="s">
        <v>27</v>
      </c>
      <c r="C59" s="45" t="s">
        <v>36</v>
      </c>
      <c r="D59" s="45"/>
      <c r="E59" s="177" t="s">
        <v>209</v>
      </c>
      <c r="F59" s="177" t="s">
        <v>210</v>
      </c>
      <c r="G59" s="16" t="s">
        <v>211</v>
      </c>
      <c r="H59" s="8" t="s">
        <v>99</v>
      </c>
      <c r="I59" s="8">
        <v>3.74</v>
      </c>
      <c r="J59" s="8" t="s">
        <v>212</v>
      </c>
      <c r="K59" s="58" t="s">
        <v>552</v>
      </c>
      <c r="L59" s="60">
        <v>22567.40</v>
      </c>
      <c r="M59" s="59"/>
      <c r="N59" s="60">
        <v>22567.40</v>
      </c>
      <c r="O59" s="60"/>
      <c r="P59" s="47"/>
      <c r="Q59" s="60">
        <v>17740.099999999999</v>
      </c>
      <c r="R59" s="60">
        <v>4827.30</v>
      </c>
      <c r="S59" s="60"/>
      <c r="T59" s="60">
        <v>22567.399999999998</v>
      </c>
      <c r="U59" s="59"/>
      <c r="V59" s="59"/>
      <c r="W59" s="59"/>
    </row>
    <row r="60" spans="1:23" s="33" customFormat="1" ht="30">
      <c r="A60" s="182">
        <f t="shared" si="0"/>
        <v>56</v>
      </c>
      <c r="B60" s="177" t="s">
        <v>27</v>
      </c>
      <c r="C60" s="45" t="s">
        <v>36</v>
      </c>
      <c r="D60" s="45"/>
      <c r="E60" s="177" t="s">
        <v>214</v>
      </c>
      <c r="F60" s="177" t="s">
        <v>215</v>
      </c>
      <c r="G60" s="16" t="s">
        <v>657</v>
      </c>
      <c r="H60" s="8" t="s">
        <v>99</v>
      </c>
      <c r="I60" s="147">
        <v>2</v>
      </c>
      <c r="J60" s="58" t="s">
        <v>8</v>
      </c>
      <c r="K60" s="58"/>
      <c r="L60" s="59">
        <v>34541.199999999997</v>
      </c>
      <c r="M60" s="59">
        <v>34541.199999999997</v>
      </c>
      <c r="N60" s="59"/>
      <c r="O60" s="59"/>
      <c r="P60" s="27"/>
      <c r="Q60" s="59"/>
      <c r="R60" s="59"/>
      <c r="S60" s="59"/>
      <c r="T60" s="60"/>
      <c r="U60" s="59"/>
      <c r="V60" s="59"/>
      <c r="W60" s="59">
        <v>34541.199999999997</v>
      </c>
    </row>
    <row r="61" spans="1:23" s="33" customFormat="1" ht="30">
      <c r="A61" s="182">
        <f t="shared" si="0"/>
        <v>57</v>
      </c>
      <c r="B61" s="177" t="s">
        <v>27</v>
      </c>
      <c r="C61" s="45" t="s">
        <v>36</v>
      </c>
      <c r="D61" s="45"/>
      <c r="E61" s="177" t="s">
        <v>216</v>
      </c>
      <c r="F61" s="177" t="s">
        <v>217</v>
      </c>
      <c r="G61" s="16" t="s">
        <v>657</v>
      </c>
      <c r="H61" s="8" t="s">
        <v>99</v>
      </c>
      <c r="I61" s="8">
        <v>1.1499999999999999</v>
      </c>
      <c r="J61" s="58" t="s">
        <v>8</v>
      </c>
      <c r="K61" s="58"/>
      <c r="L61" s="59">
        <v>19861.20</v>
      </c>
      <c r="M61" s="59">
        <v>19861.20</v>
      </c>
      <c r="N61" s="59"/>
      <c r="O61" s="59"/>
      <c r="P61" s="47"/>
      <c r="Q61" s="59"/>
      <c r="R61" s="59"/>
      <c r="S61" s="59"/>
      <c r="T61" s="59"/>
      <c r="U61" s="59"/>
      <c r="V61" s="59"/>
      <c r="W61" s="59">
        <v>19861.20</v>
      </c>
    </row>
    <row r="62" spans="1:23" s="33" customFormat="1" ht="30">
      <c r="A62" s="182">
        <f t="shared" si="0"/>
        <v>58</v>
      </c>
      <c r="B62" s="177" t="s">
        <v>27</v>
      </c>
      <c r="C62" s="45" t="s">
        <v>36</v>
      </c>
      <c r="D62" s="45"/>
      <c r="E62" s="177" t="s">
        <v>218</v>
      </c>
      <c r="F62" s="177" t="s">
        <v>219</v>
      </c>
      <c r="G62" s="16" t="s">
        <v>657</v>
      </c>
      <c r="H62" s="8" t="s">
        <v>99</v>
      </c>
      <c r="I62" s="8">
        <v>0.80</v>
      </c>
      <c r="J62" s="58" t="s">
        <v>8</v>
      </c>
      <c r="K62" s="58"/>
      <c r="L62" s="59">
        <v>13816.50</v>
      </c>
      <c r="M62" s="59">
        <v>13816.50</v>
      </c>
      <c r="N62" s="59"/>
      <c r="O62" s="59"/>
      <c r="P62" s="47"/>
      <c r="Q62" s="59"/>
      <c r="R62" s="59"/>
      <c r="S62" s="59"/>
      <c r="T62" s="59"/>
      <c r="U62" s="59"/>
      <c r="V62" s="59"/>
      <c r="W62" s="59">
        <v>13816.50</v>
      </c>
    </row>
    <row r="63" spans="1:23" s="33" customFormat="1" ht="45">
      <c r="A63" s="182">
        <f t="shared" si="0"/>
        <v>59</v>
      </c>
      <c r="B63" s="177" t="s">
        <v>27</v>
      </c>
      <c r="C63" s="45" t="s">
        <v>37</v>
      </c>
      <c r="D63" s="45"/>
      <c r="E63" s="45"/>
      <c r="F63" s="45" t="s">
        <v>210</v>
      </c>
      <c r="G63" s="16" t="s">
        <v>618</v>
      </c>
      <c r="H63" s="182" t="s">
        <v>99</v>
      </c>
      <c r="I63" s="182">
        <v>1.50</v>
      </c>
      <c r="J63" s="198">
        <v>2019</v>
      </c>
      <c r="K63" s="182"/>
      <c r="L63" s="27">
        <v>7500</v>
      </c>
      <c r="M63" s="27">
        <v>7500</v>
      </c>
      <c r="N63" s="45"/>
      <c r="O63" s="45"/>
      <c r="P63" s="45"/>
      <c r="Q63" s="45"/>
      <c r="R63" s="45"/>
      <c r="S63" s="45"/>
      <c r="T63" s="27">
        <v>0</v>
      </c>
      <c r="U63" s="27">
        <v>7500</v>
      </c>
      <c r="V63" s="45"/>
      <c r="W63" s="45"/>
    </row>
    <row r="64" spans="1:23" s="33" customFormat="1" ht="30">
      <c r="A64" s="182">
        <f t="shared" si="0"/>
        <v>60</v>
      </c>
      <c r="B64" s="177" t="s">
        <v>27</v>
      </c>
      <c r="C64" s="45" t="s">
        <v>36</v>
      </c>
      <c r="D64" s="45"/>
      <c r="E64" s="45" t="s">
        <v>621</v>
      </c>
      <c r="F64" s="45" t="s">
        <v>210</v>
      </c>
      <c r="G64" s="16" t="s">
        <v>622</v>
      </c>
      <c r="H64" s="182" t="s">
        <v>99</v>
      </c>
      <c r="I64" s="182">
        <v>2.50</v>
      </c>
      <c r="J64" s="198">
        <v>2014</v>
      </c>
      <c r="K64" s="182"/>
      <c r="L64" s="27">
        <v>9000</v>
      </c>
      <c r="M64" s="27">
        <v>9000</v>
      </c>
      <c r="N64" s="45"/>
      <c r="O64" s="45"/>
      <c r="P64" s="45"/>
      <c r="Q64" s="45"/>
      <c r="R64" s="27">
        <v>9000</v>
      </c>
      <c r="S64" s="55"/>
      <c r="T64" s="27">
        <v>9000</v>
      </c>
      <c r="U64" s="45"/>
      <c r="V64" s="45"/>
      <c r="W64" s="45"/>
    </row>
    <row r="65" spans="1:23" s="33" customFormat="1" ht="30">
      <c r="A65" s="182">
        <f t="shared" si="0"/>
        <v>61</v>
      </c>
      <c r="B65" s="177" t="s">
        <v>27</v>
      </c>
      <c r="C65" s="45" t="s">
        <v>36</v>
      </c>
      <c r="D65" s="45"/>
      <c r="E65" s="45" t="s">
        <v>209</v>
      </c>
      <c r="F65" s="45" t="s">
        <v>210</v>
      </c>
      <c r="G65" s="16" t="s">
        <v>623</v>
      </c>
      <c r="H65" s="182" t="s">
        <v>99</v>
      </c>
      <c r="I65" s="36">
        <v>2</v>
      </c>
      <c r="J65" s="198">
        <v>2015</v>
      </c>
      <c r="K65" s="182"/>
      <c r="L65" s="27">
        <v>4000</v>
      </c>
      <c r="M65" s="27">
        <v>4000</v>
      </c>
      <c r="N65" s="45"/>
      <c r="O65" s="45"/>
      <c r="P65" s="45"/>
      <c r="Q65" s="45"/>
      <c r="R65" s="55"/>
      <c r="S65" s="27">
        <v>4000</v>
      </c>
      <c r="T65" s="27">
        <v>4000</v>
      </c>
      <c r="U65" s="45"/>
      <c r="V65" s="45"/>
      <c r="W65" s="45"/>
    </row>
    <row r="66" spans="1:23" s="33" customFormat="1" ht="30">
      <c r="A66" s="182">
        <f t="shared" si="0"/>
        <v>62</v>
      </c>
      <c r="B66" s="177" t="s">
        <v>27</v>
      </c>
      <c r="C66" s="45" t="s">
        <v>36</v>
      </c>
      <c r="D66" s="45"/>
      <c r="E66" s="45" t="s">
        <v>624</v>
      </c>
      <c r="F66" s="45" t="s">
        <v>625</v>
      </c>
      <c r="G66" s="16" t="s">
        <v>626</v>
      </c>
      <c r="H66" s="182" t="s">
        <v>99</v>
      </c>
      <c r="I66" s="36">
        <v>2</v>
      </c>
      <c r="J66" s="198">
        <v>2014</v>
      </c>
      <c r="K66" s="182"/>
      <c r="L66" s="27">
        <v>4000</v>
      </c>
      <c r="M66" s="27">
        <v>4000</v>
      </c>
      <c r="N66" s="45"/>
      <c r="O66" s="45"/>
      <c r="P66" s="45"/>
      <c r="Q66" s="45"/>
      <c r="R66" s="27">
        <v>4000</v>
      </c>
      <c r="S66" s="55"/>
      <c r="T66" s="27">
        <v>4000</v>
      </c>
      <c r="U66" s="45"/>
      <c r="V66" s="45"/>
      <c r="W66" s="45"/>
    </row>
    <row r="67" spans="1:23" s="33" customFormat="1" ht="33" customHeight="1">
      <c r="A67" s="182">
        <f t="shared" si="0"/>
        <v>63</v>
      </c>
      <c r="B67" s="177" t="s">
        <v>27</v>
      </c>
      <c r="C67" s="45" t="s">
        <v>36</v>
      </c>
      <c r="D67" s="45"/>
      <c r="E67" s="45" t="s">
        <v>680</v>
      </c>
      <c r="F67" s="45" t="s">
        <v>204</v>
      </c>
      <c r="G67" s="16" t="s">
        <v>681</v>
      </c>
      <c r="H67" s="182" t="s">
        <v>99</v>
      </c>
      <c r="I67" s="182">
        <v>6.20</v>
      </c>
      <c r="J67" s="198" t="s">
        <v>551</v>
      </c>
      <c r="K67" s="182"/>
      <c r="L67" s="55">
        <f>ROUND(6.2*73320*1.29*1.24,2)</f>
        <v>727152.57</v>
      </c>
      <c r="M67" s="55">
        <f t="shared" si="6" ref="M67:M69">L67</f>
        <v>727152.57</v>
      </c>
      <c r="N67" s="45"/>
      <c r="O67" s="45"/>
      <c r="P67" s="45"/>
      <c r="Q67" s="45">
        <v>72715.259999999995</v>
      </c>
      <c r="R67" s="184">
        <v>436291.56</v>
      </c>
      <c r="S67" s="184">
        <f>T67-R67-Q67</f>
        <v>218145.74999999994</v>
      </c>
      <c r="T67" s="45">
        <f>L67</f>
        <v>727152.57</v>
      </c>
      <c r="U67" s="45"/>
      <c r="V67" s="45"/>
      <c r="W67" s="45"/>
    </row>
    <row r="68" spans="1:23" s="33" customFormat="1" ht="33" customHeight="1">
      <c r="A68" s="182">
        <f t="shared" si="0"/>
        <v>64</v>
      </c>
      <c r="B68" s="177" t="s">
        <v>679</v>
      </c>
      <c r="C68" s="45" t="s">
        <v>36</v>
      </c>
      <c r="D68" s="45"/>
      <c r="E68" s="45" t="s">
        <v>682</v>
      </c>
      <c r="F68" s="45" t="s">
        <v>204</v>
      </c>
      <c r="G68" s="16" t="s">
        <v>683</v>
      </c>
      <c r="H68" s="182" t="s">
        <v>99</v>
      </c>
      <c r="I68" s="36">
        <v>7</v>
      </c>
      <c r="J68" s="198" t="s">
        <v>6</v>
      </c>
      <c r="K68" s="182"/>
      <c r="L68" s="45">
        <f>ROUND(7*73320*1.29*1.24,2)</f>
        <v>820978.70</v>
      </c>
      <c r="M68" s="45">
        <f t="shared" si="6"/>
        <v>820978.70</v>
      </c>
      <c r="N68" s="45"/>
      <c r="O68" s="45"/>
      <c r="P68" s="45"/>
      <c r="Q68" s="45"/>
      <c r="R68" s="45"/>
      <c r="S68" s="45"/>
      <c r="T68" s="45"/>
      <c r="U68" s="45">
        <f>L68</f>
        <v>820978.70</v>
      </c>
      <c r="V68" s="45"/>
      <c r="W68" s="45"/>
    </row>
    <row r="69" spans="1:23" s="33" customFormat="1" ht="33" customHeight="1">
      <c r="A69" s="182">
        <f t="shared" si="0"/>
        <v>65</v>
      </c>
      <c r="B69" s="177" t="s">
        <v>679</v>
      </c>
      <c r="C69" s="45" t="s">
        <v>36</v>
      </c>
      <c r="D69" s="78"/>
      <c r="E69" s="45" t="s">
        <v>684</v>
      </c>
      <c r="F69" s="45" t="s">
        <v>204</v>
      </c>
      <c r="G69" s="16" t="s">
        <v>685</v>
      </c>
      <c r="H69" s="182" t="s">
        <v>99</v>
      </c>
      <c r="I69" s="182">
        <v>2.40</v>
      </c>
      <c r="J69" s="198" t="s">
        <v>6</v>
      </c>
      <c r="K69" s="182"/>
      <c r="L69" s="55">
        <f>ROUND(2.4*73320*1.29*1.24,2)</f>
        <v>281478.40999999997</v>
      </c>
      <c r="M69" s="55">
        <f t="shared" si="6"/>
        <v>281478.40999999997</v>
      </c>
      <c r="N69" s="45"/>
      <c r="O69" s="45"/>
      <c r="P69" s="45"/>
      <c r="Q69" s="45"/>
      <c r="R69" s="45"/>
      <c r="S69" s="45"/>
      <c r="T69" s="45"/>
      <c r="U69" s="55">
        <f t="shared" si="7" ref="U69">L69</f>
        <v>281478.40999999997</v>
      </c>
      <c r="V69" s="45"/>
      <c r="W69" s="45"/>
    </row>
    <row r="70" spans="1:23" s="33" customFormat="1" ht="30">
      <c r="A70" s="182">
        <f t="shared" si="8" ref="A70">A69+1</f>
        <v>66</v>
      </c>
      <c r="B70" s="177" t="s">
        <v>27</v>
      </c>
      <c r="C70" s="78" t="s">
        <v>36</v>
      </c>
      <c r="D70" s="78"/>
      <c r="E70" s="78" t="s">
        <v>558</v>
      </c>
      <c r="F70" s="78" t="s">
        <v>193</v>
      </c>
      <c r="G70" s="92" t="s">
        <v>619</v>
      </c>
      <c r="H70" s="8" t="s">
        <v>99</v>
      </c>
      <c r="I70" s="8">
        <v>0.19</v>
      </c>
      <c r="J70" s="58" t="s">
        <v>707</v>
      </c>
      <c r="K70" s="59"/>
      <c r="L70" s="60">
        <v>8191.93</v>
      </c>
      <c r="M70" s="60">
        <v>8191.93</v>
      </c>
      <c r="N70" s="59"/>
      <c r="O70" s="59"/>
      <c r="P70" s="60"/>
      <c r="Q70" s="59"/>
      <c r="R70" s="59"/>
      <c r="S70" s="60"/>
      <c r="T70" s="60"/>
      <c r="U70" s="60">
        <v>0</v>
      </c>
      <c r="V70" s="60">
        <v>8191.93</v>
      </c>
      <c r="W70" s="78"/>
    </row>
    <row r="71" spans="1:23" s="33" customFormat="1" ht="30">
      <c r="A71" s="182">
        <f t="shared" si="9" ref="A71:A134">A70+1</f>
        <v>67</v>
      </c>
      <c r="B71" s="177" t="s">
        <v>27</v>
      </c>
      <c r="C71" s="45" t="s">
        <v>36</v>
      </c>
      <c r="D71" s="45"/>
      <c r="E71" s="45" t="s">
        <v>186</v>
      </c>
      <c r="F71" s="45" t="s">
        <v>559</v>
      </c>
      <c r="G71" s="92" t="s">
        <v>619</v>
      </c>
      <c r="H71" s="8" t="s">
        <v>99</v>
      </c>
      <c r="I71" s="8">
        <v>0.25</v>
      </c>
      <c r="J71" s="58" t="s">
        <v>707</v>
      </c>
      <c r="K71" s="59"/>
      <c r="L71" s="60">
        <v>10778.86</v>
      </c>
      <c r="M71" s="60">
        <v>10778.86</v>
      </c>
      <c r="N71" s="59"/>
      <c r="O71" s="59"/>
      <c r="P71" s="27"/>
      <c r="Q71" s="59"/>
      <c r="R71" s="59"/>
      <c r="S71" s="60"/>
      <c r="T71" s="60"/>
      <c r="U71" s="60">
        <v>0</v>
      </c>
      <c r="V71" s="60">
        <v>10778.86</v>
      </c>
      <c r="W71" s="78"/>
    </row>
    <row r="72" spans="1:23" s="33" customFormat="1" ht="30">
      <c r="A72" s="182">
        <f t="shared" si="9"/>
        <v>68</v>
      </c>
      <c r="B72" s="177" t="s">
        <v>27</v>
      </c>
      <c r="C72" s="45" t="s">
        <v>36</v>
      </c>
      <c r="D72" s="45"/>
      <c r="E72" s="45" t="s">
        <v>218</v>
      </c>
      <c r="F72" s="45" t="s">
        <v>560</v>
      </c>
      <c r="G72" s="92" t="s">
        <v>619</v>
      </c>
      <c r="H72" s="8" t="s">
        <v>99</v>
      </c>
      <c r="I72" s="8">
        <v>0.80</v>
      </c>
      <c r="J72" s="58" t="s">
        <v>707</v>
      </c>
      <c r="K72" s="59"/>
      <c r="L72" s="60">
        <v>34492.339999999997</v>
      </c>
      <c r="M72" s="60">
        <v>34492.339999999997</v>
      </c>
      <c r="N72" s="59"/>
      <c r="O72" s="59"/>
      <c r="P72" s="60"/>
      <c r="Q72" s="59"/>
      <c r="R72" s="59"/>
      <c r="S72" s="60"/>
      <c r="T72" s="60"/>
      <c r="U72" s="60">
        <v>0</v>
      </c>
      <c r="V72" s="60">
        <v>34492.339999999997</v>
      </c>
      <c r="W72" s="78"/>
    </row>
    <row r="73" spans="1:23" s="33" customFormat="1" ht="30">
      <c r="A73" s="182">
        <f t="shared" si="9"/>
        <v>69</v>
      </c>
      <c r="B73" s="177" t="s">
        <v>27</v>
      </c>
      <c r="C73" s="45" t="s">
        <v>36</v>
      </c>
      <c r="D73" s="45"/>
      <c r="E73" s="45" t="s">
        <v>561</v>
      </c>
      <c r="F73" s="45" t="s">
        <v>204</v>
      </c>
      <c r="G73" s="92" t="s">
        <v>619</v>
      </c>
      <c r="H73" s="8" t="s">
        <v>99</v>
      </c>
      <c r="I73" s="147">
        <v>2</v>
      </c>
      <c r="J73" s="58" t="s">
        <v>707</v>
      </c>
      <c r="K73" s="59"/>
      <c r="L73" s="60">
        <v>86230.85</v>
      </c>
      <c r="M73" s="60">
        <v>86230.85</v>
      </c>
      <c r="N73" s="59"/>
      <c r="O73" s="59"/>
      <c r="P73" s="60"/>
      <c r="Q73" s="59"/>
      <c r="R73" s="59"/>
      <c r="S73" s="60"/>
      <c r="T73" s="60"/>
      <c r="U73" s="60">
        <v>0</v>
      </c>
      <c r="V73" s="60">
        <v>86230.85</v>
      </c>
      <c r="W73" s="78"/>
    </row>
    <row r="74" spans="1:23" s="33" customFormat="1" ht="30">
      <c r="A74" s="182">
        <f t="shared" si="9"/>
        <v>70</v>
      </c>
      <c r="B74" s="177" t="s">
        <v>27</v>
      </c>
      <c r="C74" s="45" t="s">
        <v>36</v>
      </c>
      <c r="D74" s="45"/>
      <c r="E74" s="45" t="s">
        <v>562</v>
      </c>
      <c r="F74" s="45" t="s">
        <v>193</v>
      </c>
      <c r="G74" s="92" t="s">
        <v>619</v>
      </c>
      <c r="H74" s="8" t="s">
        <v>99</v>
      </c>
      <c r="I74" s="8">
        <v>0.25</v>
      </c>
      <c r="J74" s="58" t="s">
        <v>707</v>
      </c>
      <c r="K74" s="59"/>
      <c r="L74" s="60">
        <v>10778.86</v>
      </c>
      <c r="M74" s="60">
        <v>10778.86</v>
      </c>
      <c r="N74" s="59"/>
      <c r="O74" s="59"/>
      <c r="P74" s="60"/>
      <c r="Q74" s="59"/>
      <c r="R74" s="59"/>
      <c r="S74" s="60"/>
      <c r="T74" s="60"/>
      <c r="U74" s="60">
        <v>0</v>
      </c>
      <c r="V74" s="60">
        <v>10778.86</v>
      </c>
      <c r="W74" s="78"/>
    </row>
    <row r="75" spans="1:23" s="33" customFormat="1" ht="30">
      <c r="A75" s="182">
        <f t="shared" si="9"/>
        <v>71</v>
      </c>
      <c r="B75" s="177" t="s">
        <v>27</v>
      </c>
      <c r="C75" s="45" t="s">
        <v>36</v>
      </c>
      <c r="D75" s="45"/>
      <c r="E75" s="45" t="s">
        <v>563</v>
      </c>
      <c r="F75" s="45" t="s">
        <v>204</v>
      </c>
      <c r="G75" s="92" t="s">
        <v>619</v>
      </c>
      <c r="H75" s="8" t="s">
        <v>99</v>
      </c>
      <c r="I75" s="147">
        <v>2</v>
      </c>
      <c r="J75" s="58" t="s">
        <v>707</v>
      </c>
      <c r="K75" s="59"/>
      <c r="L75" s="60">
        <v>86230.85</v>
      </c>
      <c r="M75" s="60">
        <v>86230.85</v>
      </c>
      <c r="N75" s="59"/>
      <c r="O75" s="59"/>
      <c r="P75" s="60"/>
      <c r="Q75" s="59"/>
      <c r="R75" s="59"/>
      <c r="S75" s="60"/>
      <c r="T75" s="60"/>
      <c r="U75" s="60">
        <v>0</v>
      </c>
      <c r="V75" s="60">
        <v>86230.85</v>
      </c>
      <c r="W75" s="78"/>
    </row>
    <row r="76" spans="1:23" s="33" customFormat="1" ht="30">
      <c r="A76" s="182">
        <f t="shared" si="9"/>
        <v>72</v>
      </c>
      <c r="B76" s="177" t="s">
        <v>27</v>
      </c>
      <c r="C76" s="45" t="s">
        <v>36</v>
      </c>
      <c r="D76" s="45"/>
      <c r="E76" s="45" t="s">
        <v>564</v>
      </c>
      <c r="F76" s="45" t="s">
        <v>190</v>
      </c>
      <c r="G76" s="92" t="s">
        <v>619</v>
      </c>
      <c r="H76" s="8" t="s">
        <v>99</v>
      </c>
      <c r="I76" s="8">
        <v>1.90</v>
      </c>
      <c r="J76" s="58" t="s">
        <v>708</v>
      </c>
      <c r="K76" s="59"/>
      <c r="L76" s="60">
        <v>81919.31</v>
      </c>
      <c r="M76" s="60">
        <v>81919.31</v>
      </c>
      <c r="N76" s="59"/>
      <c r="O76" s="59"/>
      <c r="P76" s="27"/>
      <c r="Q76" s="59"/>
      <c r="R76" s="59"/>
      <c r="S76" s="60"/>
      <c r="T76" s="60"/>
      <c r="U76" s="60">
        <v>0</v>
      </c>
      <c r="V76" s="60">
        <v>81919.31</v>
      </c>
      <c r="W76" s="78"/>
    </row>
    <row r="77" spans="1:23" s="33" customFormat="1" ht="30">
      <c r="A77" s="182">
        <f t="shared" si="9"/>
        <v>73</v>
      </c>
      <c r="B77" s="177" t="s">
        <v>27</v>
      </c>
      <c r="C77" s="45" t="s">
        <v>37</v>
      </c>
      <c r="D77" s="45"/>
      <c r="E77" s="177" t="s">
        <v>386</v>
      </c>
      <c r="F77" s="177" t="s">
        <v>196</v>
      </c>
      <c r="G77" s="16" t="s">
        <v>387</v>
      </c>
      <c r="H77" s="8"/>
      <c r="I77" s="8" t="s">
        <v>665</v>
      </c>
      <c r="J77" s="8">
        <v>2013</v>
      </c>
      <c r="K77" s="58"/>
      <c r="L77" s="60">
        <v>5207.6000000000004</v>
      </c>
      <c r="M77" s="59"/>
      <c r="N77" s="59">
        <v>5207.6000000000004</v>
      </c>
      <c r="O77" s="59"/>
      <c r="P77" s="27"/>
      <c r="Q77" s="60">
        <v>5207.6000000000004</v>
      </c>
      <c r="R77" s="60"/>
      <c r="S77" s="59"/>
      <c r="T77" s="60">
        <v>5207.6000000000004</v>
      </c>
      <c r="U77" s="59"/>
      <c r="V77" s="59"/>
      <c r="W77" s="59"/>
    </row>
    <row r="78" spans="1:23" s="33" customFormat="1" ht="30">
      <c r="A78" s="182">
        <f t="shared" si="9"/>
        <v>74</v>
      </c>
      <c r="B78" s="177" t="s">
        <v>27</v>
      </c>
      <c r="C78" s="45" t="s">
        <v>37</v>
      </c>
      <c r="D78" s="45"/>
      <c r="E78" s="177" t="s">
        <v>386</v>
      </c>
      <c r="F78" s="177" t="s">
        <v>196</v>
      </c>
      <c r="G78" s="16" t="s">
        <v>387</v>
      </c>
      <c r="H78" s="8"/>
      <c r="I78" s="8" t="s">
        <v>666</v>
      </c>
      <c r="J78" s="8" t="s">
        <v>544</v>
      </c>
      <c r="K78" s="58"/>
      <c r="L78" s="60">
        <v>95639.80</v>
      </c>
      <c r="M78" s="59">
        <v>66947.80</v>
      </c>
      <c r="N78" s="59">
        <v>28692</v>
      </c>
      <c r="O78" s="59"/>
      <c r="P78" s="27"/>
      <c r="Q78" s="60"/>
      <c r="R78" s="60">
        <v>47819.90</v>
      </c>
      <c r="S78" s="59">
        <v>23909.90</v>
      </c>
      <c r="T78" s="60">
        <v>71729.899999999994</v>
      </c>
      <c r="U78" s="59">
        <v>23909.90</v>
      </c>
      <c r="V78" s="59"/>
      <c r="W78" s="59"/>
    </row>
    <row r="79" spans="1:23" s="33" customFormat="1" ht="30">
      <c r="A79" s="182">
        <f t="shared" si="9"/>
        <v>75</v>
      </c>
      <c r="B79" s="177" t="s">
        <v>27</v>
      </c>
      <c r="C79" s="45" t="s">
        <v>37</v>
      </c>
      <c r="D79" s="45"/>
      <c r="E79" s="177" t="s">
        <v>388</v>
      </c>
      <c r="F79" s="177" t="s">
        <v>196</v>
      </c>
      <c r="G79" s="16" t="s">
        <v>389</v>
      </c>
      <c r="H79" s="8"/>
      <c r="I79" s="8" t="s">
        <v>667</v>
      </c>
      <c r="J79" s="8" t="s">
        <v>545</v>
      </c>
      <c r="K79" s="58"/>
      <c r="L79" s="60">
        <v>45458.10</v>
      </c>
      <c r="M79" s="59">
        <v>31820.60</v>
      </c>
      <c r="N79" s="59">
        <v>13637.50</v>
      </c>
      <c r="O79" s="59"/>
      <c r="P79" s="27"/>
      <c r="Q79" s="60"/>
      <c r="R79" s="60"/>
      <c r="S79" s="59"/>
      <c r="T79" s="60"/>
      <c r="U79" s="59">
        <v>45458.10</v>
      </c>
      <c r="V79" s="59"/>
      <c r="W79" s="59"/>
    </row>
    <row r="80" spans="1:23" s="33" customFormat="1" ht="30">
      <c r="A80" s="182">
        <f t="shared" si="9"/>
        <v>76</v>
      </c>
      <c r="B80" s="177" t="s">
        <v>27</v>
      </c>
      <c r="C80" s="45" t="s">
        <v>37</v>
      </c>
      <c r="D80" s="45"/>
      <c r="E80" s="177" t="s">
        <v>390</v>
      </c>
      <c r="F80" s="177" t="s">
        <v>196</v>
      </c>
      <c r="G80" s="16" t="s">
        <v>391</v>
      </c>
      <c r="H80" s="8"/>
      <c r="I80" s="8" t="s">
        <v>668</v>
      </c>
      <c r="J80" s="8" t="s">
        <v>546</v>
      </c>
      <c r="K80" s="58"/>
      <c r="L80" s="60">
        <v>27281.40</v>
      </c>
      <c r="M80" s="60">
        <v>19097</v>
      </c>
      <c r="N80" s="59">
        <v>8184.40</v>
      </c>
      <c r="O80" s="59"/>
      <c r="P80" s="27"/>
      <c r="Q80" s="60"/>
      <c r="R80" s="60"/>
      <c r="S80" s="59"/>
      <c r="T80" s="60"/>
      <c r="U80" s="59">
        <v>27281.40</v>
      </c>
      <c r="V80" s="59"/>
      <c r="W80" s="59"/>
    </row>
    <row r="81" spans="1:23" s="33" customFormat="1" ht="45">
      <c r="A81" s="182">
        <f t="shared" si="9"/>
        <v>77</v>
      </c>
      <c r="B81" s="177" t="s">
        <v>27</v>
      </c>
      <c r="C81" s="45" t="s">
        <v>37</v>
      </c>
      <c r="D81" s="45"/>
      <c r="E81" s="177" t="s">
        <v>486</v>
      </c>
      <c r="F81" s="177"/>
      <c r="G81" s="16" t="s">
        <v>487</v>
      </c>
      <c r="H81" s="8" t="s">
        <v>485</v>
      </c>
      <c r="I81" s="147">
        <v>44</v>
      </c>
      <c r="J81" s="58">
        <v>2015</v>
      </c>
      <c r="K81" s="58"/>
      <c r="L81" s="60">
        <v>107100</v>
      </c>
      <c r="M81" s="60"/>
      <c r="N81" s="60">
        <v>107100</v>
      </c>
      <c r="O81" s="60"/>
      <c r="P81" s="27"/>
      <c r="Q81" s="60"/>
      <c r="R81" s="60"/>
      <c r="S81" s="60">
        <v>107100</v>
      </c>
      <c r="T81" s="60">
        <v>107100</v>
      </c>
      <c r="U81" s="60"/>
      <c r="V81" s="60"/>
      <c r="W81" s="60"/>
    </row>
    <row r="82" spans="1:23" s="33" customFormat="1" ht="30">
      <c r="A82" s="182">
        <f t="shared" si="9"/>
        <v>78</v>
      </c>
      <c r="B82" s="177" t="s">
        <v>27</v>
      </c>
      <c r="C82" s="45" t="s">
        <v>37</v>
      </c>
      <c r="D82" s="45"/>
      <c r="E82" s="177" t="s">
        <v>230</v>
      </c>
      <c r="F82" s="177"/>
      <c r="G82" s="16" t="s">
        <v>488</v>
      </c>
      <c r="H82" s="8" t="s">
        <v>485</v>
      </c>
      <c r="I82" s="147">
        <v>44</v>
      </c>
      <c r="J82" s="58">
        <v>2016</v>
      </c>
      <c r="K82" s="58"/>
      <c r="L82" s="60">
        <v>107100</v>
      </c>
      <c r="M82" s="60"/>
      <c r="N82" s="60">
        <v>107100</v>
      </c>
      <c r="O82" s="60"/>
      <c r="P82" s="27"/>
      <c r="Q82" s="60"/>
      <c r="R82" s="60"/>
      <c r="S82" s="60"/>
      <c r="T82" s="60">
        <v>0</v>
      </c>
      <c r="U82" s="60">
        <v>107100</v>
      </c>
      <c r="V82" s="60"/>
      <c r="W82" s="60"/>
    </row>
    <row r="83" spans="1:23" s="33" customFormat="1" ht="30">
      <c r="A83" s="182">
        <f t="shared" si="9"/>
        <v>79</v>
      </c>
      <c r="B83" s="177" t="s">
        <v>27</v>
      </c>
      <c r="C83" s="45" t="s">
        <v>37</v>
      </c>
      <c r="D83" s="45"/>
      <c r="E83" s="177" t="s">
        <v>230</v>
      </c>
      <c r="F83" s="177"/>
      <c r="G83" s="16" t="s">
        <v>650</v>
      </c>
      <c r="H83" s="8" t="s">
        <v>485</v>
      </c>
      <c r="I83" s="147">
        <v>22</v>
      </c>
      <c r="J83" s="58">
        <v>2018</v>
      </c>
      <c r="K83" s="58"/>
      <c r="L83" s="60">
        <v>86850</v>
      </c>
      <c r="M83" s="60"/>
      <c r="N83" s="60">
        <v>86850</v>
      </c>
      <c r="O83" s="60"/>
      <c r="P83" s="27"/>
      <c r="Q83" s="60"/>
      <c r="R83" s="60"/>
      <c r="S83" s="60"/>
      <c r="T83" s="60">
        <v>0</v>
      </c>
      <c r="U83" s="60">
        <v>86850</v>
      </c>
      <c r="V83" s="60"/>
      <c r="W83" s="60"/>
    </row>
    <row r="84" spans="1:23" s="33" customFormat="1" ht="30">
      <c r="A84" s="182">
        <f t="shared" si="9"/>
        <v>80</v>
      </c>
      <c r="B84" s="177" t="s">
        <v>27</v>
      </c>
      <c r="C84" s="45" t="s">
        <v>37</v>
      </c>
      <c r="D84" s="45"/>
      <c r="E84" s="177" t="s">
        <v>230</v>
      </c>
      <c r="F84" s="177"/>
      <c r="G84" s="16" t="s">
        <v>489</v>
      </c>
      <c r="H84" s="8" t="s">
        <v>485</v>
      </c>
      <c r="I84" s="147">
        <v>33</v>
      </c>
      <c r="J84" s="58">
        <v>2019</v>
      </c>
      <c r="K84" s="58"/>
      <c r="L84" s="60">
        <v>107100</v>
      </c>
      <c r="M84" s="60"/>
      <c r="N84" s="60">
        <v>107100</v>
      </c>
      <c r="O84" s="60"/>
      <c r="P84" s="27"/>
      <c r="Q84" s="60"/>
      <c r="R84" s="60"/>
      <c r="S84" s="60"/>
      <c r="T84" s="60">
        <v>0</v>
      </c>
      <c r="U84" s="60">
        <v>107100</v>
      </c>
      <c r="V84" s="60"/>
      <c r="W84" s="60"/>
    </row>
    <row r="85" spans="1:23" s="33" customFormat="1" ht="30">
      <c r="A85" s="182">
        <f t="shared" si="9"/>
        <v>81</v>
      </c>
      <c r="B85" s="177" t="s">
        <v>27</v>
      </c>
      <c r="C85" s="45" t="s">
        <v>37</v>
      </c>
      <c r="D85" s="45"/>
      <c r="E85" s="177" t="s">
        <v>220</v>
      </c>
      <c r="F85" s="177" t="s">
        <v>221</v>
      </c>
      <c r="G85" s="16" t="s">
        <v>222</v>
      </c>
      <c r="H85" s="8" t="s">
        <v>99</v>
      </c>
      <c r="I85" s="147">
        <v>1</v>
      </c>
      <c r="J85" s="8">
        <v>2015</v>
      </c>
      <c r="K85" s="58"/>
      <c r="L85" s="60">
        <v>6477</v>
      </c>
      <c r="M85" s="60">
        <v>6477</v>
      </c>
      <c r="N85" s="59"/>
      <c r="O85" s="59"/>
      <c r="P85" s="27"/>
      <c r="Q85" s="60"/>
      <c r="R85" s="60"/>
      <c r="S85" s="60">
        <v>6477</v>
      </c>
      <c r="T85" s="27">
        <v>6477</v>
      </c>
      <c r="U85" s="59"/>
      <c r="V85" s="59"/>
      <c r="W85" s="59"/>
    </row>
    <row r="86" spans="1:23" s="33" customFormat="1" ht="30">
      <c r="A86" s="182">
        <f t="shared" si="9"/>
        <v>82</v>
      </c>
      <c r="B86" s="177" t="s">
        <v>27</v>
      </c>
      <c r="C86" s="45" t="s">
        <v>37</v>
      </c>
      <c r="D86" s="45"/>
      <c r="E86" s="177" t="s">
        <v>223</v>
      </c>
      <c r="F86" s="177" t="s">
        <v>224</v>
      </c>
      <c r="G86" s="16" t="s">
        <v>225</v>
      </c>
      <c r="H86" s="8" t="s">
        <v>99</v>
      </c>
      <c r="I86" s="147">
        <v>2</v>
      </c>
      <c r="J86" s="8">
        <v>2017</v>
      </c>
      <c r="K86" s="58"/>
      <c r="L86" s="59">
        <v>23429.50</v>
      </c>
      <c r="M86" s="59">
        <v>23429.50</v>
      </c>
      <c r="N86" s="59"/>
      <c r="O86" s="59"/>
      <c r="P86" s="27"/>
      <c r="Q86" s="60"/>
      <c r="R86" s="60"/>
      <c r="S86" s="60"/>
      <c r="T86" s="60">
        <v>0</v>
      </c>
      <c r="U86" s="60"/>
      <c r="V86" s="60">
        <v>23429.50</v>
      </c>
      <c r="W86" s="60"/>
    </row>
    <row r="87" spans="1:23" s="33" customFormat="1" ht="38.25" customHeight="1">
      <c r="A87" s="182">
        <f t="shared" si="9"/>
        <v>83</v>
      </c>
      <c r="B87" s="177" t="s">
        <v>27</v>
      </c>
      <c r="C87" s="45" t="s">
        <v>37</v>
      </c>
      <c r="D87" s="45"/>
      <c r="E87" s="177" t="s">
        <v>226</v>
      </c>
      <c r="F87" s="177" t="s">
        <v>201</v>
      </c>
      <c r="G87" s="16" t="s">
        <v>227</v>
      </c>
      <c r="H87" s="8"/>
      <c r="I87" s="8" t="s">
        <v>663</v>
      </c>
      <c r="J87" s="8" t="s">
        <v>70</v>
      </c>
      <c r="K87" s="58"/>
      <c r="L87" s="60">
        <v>3000.20</v>
      </c>
      <c r="M87" s="59"/>
      <c r="N87" s="59">
        <v>3000.20</v>
      </c>
      <c r="O87" s="59"/>
      <c r="P87" s="27"/>
      <c r="Q87" s="60"/>
      <c r="R87" s="60">
        <v>3000.20</v>
      </c>
      <c r="S87" s="59"/>
      <c r="T87" s="27">
        <f>S87+R87+Q87</f>
        <v>3000.20</v>
      </c>
      <c r="U87" s="59"/>
      <c r="V87" s="59"/>
      <c r="W87" s="59"/>
    </row>
    <row r="88" spans="1:23" s="33" customFormat="1" ht="30">
      <c r="A88" s="182">
        <f t="shared" si="9"/>
        <v>84</v>
      </c>
      <c r="B88" s="177" t="s">
        <v>27</v>
      </c>
      <c r="C88" s="45" t="s">
        <v>37</v>
      </c>
      <c r="D88" s="45"/>
      <c r="E88" s="177" t="s">
        <v>228</v>
      </c>
      <c r="F88" s="177" t="s">
        <v>196</v>
      </c>
      <c r="G88" s="16" t="s">
        <v>229</v>
      </c>
      <c r="H88" s="8"/>
      <c r="I88" s="8" t="s">
        <v>669</v>
      </c>
      <c r="J88" s="8" t="s">
        <v>536</v>
      </c>
      <c r="K88" s="58"/>
      <c r="L88" s="60">
        <v>90916.10</v>
      </c>
      <c r="M88" s="59">
        <v>63641.20</v>
      </c>
      <c r="N88" s="59">
        <v>27274.90</v>
      </c>
      <c r="O88" s="59"/>
      <c r="P88" s="27"/>
      <c r="Q88" s="60"/>
      <c r="R88" s="60"/>
      <c r="S88" s="59"/>
      <c r="T88" s="27"/>
      <c r="U88" s="59">
        <v>90916.10</v>
      </c>
      <c r="V88" s="59"/>
      <c r="W88" s="59"/>
    </row>
    <row r="89" spans="1:23" s="33" customFormat="1" ht="45.75" customHeight="1">
      <c r="A89" s="182">
        <f t="shared" si="9"/>
        <v>85</v>
      </c>
      <c r="B89" s="177" t="s">
        <v>27</v>
      </c>
      <c r="C89" s="45" t="s">
        <v>37</v>
      </c>
      <c r="D89" s="45"/>
      <c r="E89" s="177" t="s">
        <v>230</v>
      </c>
      <c r="F89" s="177" t="s">
        <v>204</v>
      </c>
      <c r="G89" s="16" t="s">
        <v>231</v>
      </c>
      <c r="H89" s="8"/>
      <c r="I89" s="8" t="s">
        <v>670</v>
      </c>
      <c r="J89" s="58" t="s">
        <v>544</v>
      </c>
      <c r="K89" s="58"/>
      <c r="L89" s="60">
        <v>1861000</v>
      </c>
      <c r="M89" s="59"/>
      <c r="N89" s="60">
        <v>1861000</v>
      </c>
      <c r="O89" s="60"/>
      <c r="P89" s="47"/>
      <c r="Q89" s="60"/>
      <c r="R89" s="60">
        <v>500000</v>
      </c>
      <c r="S89" s="60">
        <v>681000</v>
      </c>
      <c r="T89" s="27">
        <v>1181000</v>
      </c>
      <c r="U89" s="60">
        <v>680000</v>
      </c>
      <c r="V89" s="59"/>
      <c r="W89" s="59"/>
    </row>
    <row r="90" spans="1:23" s="33" customFormat="1" ht="30">
      <c r="A90" s="182">
        <f t="shared" si="9"/>
        <v>86</v>
      </c>
      <c r="B90" s="177" t="s">
        <v>27</v>
      </c>
      <c r="C90" s="45" t="s">
        <v>37</v>
      </c>
      <c r="D90" s="45"/>
      <c r="E90" s="177" t="s">
        <v>232</v>
      </c>
      <c r="F90" s="177" t="s">
        <v>233</v>
      </c>
      <c r="G90" s="16" t="s">
        <v>234</v>
      </c>
      <c r="H90" s="8" t="s">
        <v>99</v>
      </c>
      <c r="I90" s="147">
        <v>2</v>
      </c>
      <c r="J90" s="58">
        <v>2028</v>
      </c>
      <c r="K90" s="58"/>
      <c r="L90" s="60">
        <v>21600</v>
      </c>
      <c r="M90" s="59"/>
      <c r="N90" s="60">
        <v>21600</v>
      </c>
      <c r="O90" s="60"/>
      <c r="P90" s="47"/>
      <c r="Q90" s="60"/>
      <c r="R90" s="60"/>
      <c r="S90" s="60"/>
      <c r="T90" s="27">
        <v>0</v>
      </c>
      <c r="U90" s="59"/>
      <c r="V90" s="59"/>
      <c r="W90" s="60">
        <v>21600</v>
      </c>
    </row>
    <row r="91" spans="1:23" s="33" customFormat="1" ht="30">
      <c r="A91" s="182">
        <f t="shared" si="9"/>
        <v>87</v>
      </c>
      <c r="B91" s="177" t="s">
        <v>27</v>
      </c>
      <c r="C91" s="45" t="s">
        <v>37</v>
      </c>
      <c r="D91" s="45"/>
      <c r="E91" s="177" t="s">
        <v>235</v>
      </c>
      <c r="F91" s="177" t="s">
        <v>236</v>
      </c>
      <c r="G91" s="16" t="s">
        <v>237</v>
      </c>
      <c r="H91" s="8" t="s">
        <v>99</v>
      </c>
      <c r="I91" s="8">
        <v>5.70</v>
      </c>
      <c r="J91" s="58">
        <v>2029</v>
      </c>
      <c r="K91" s="58"/>
      <c r="L91" s="60">
        <v>47900</v>
      </c>
      <c r="M91" s="59"/>
      <c r="N91" s="60">
        <v>47900</v>
      </c>
      <c r="O91" s="60"/>
      <c r="P91" s="47"/>
      <c r="Q91" s="60"/>
      <c r="R91" s="60"/>
      <c r="S91" s="60"/>
      <c r="T91" s="27">
        <v>0</v>
      </c>
      <c r="U91" s="59"/>
      <c r="V91" s="59"/>
      <c r="W91" s="60">
        <v>47900</v>
      </c>
    </row>
    <row r="92" spans="1:23" s="33" customFormat="1" ht="30">
      <c r="A92" s="182">
        <f t="shared" si="9"/>
        <v>88</v>
      </c>
      <c r="B92" s="177" t="s">
        <v>27</v>
      </c>
      <c r="C92" s="45" t="s">
        <v>37</v>
      </c>
      <c r="D92" s="45"/>
      <c r="E92" s="177" t="s">
        <v>238</v>
      </c>
      <c r="F92" s="177" t="s">
        <v>239</v>
      </c>
      <c r="G92" s="16" t="s">
        <v>240</v>
      </c>
      <c r="H92" s="8" t="s">
        <v>99</v>
      </c>
      <c r="I92" s="8">
        <v>0.48</v>
      </c>
      <c r="J92" s="8" t="s">
        <v>241</v>
      </c>
      <c r="K92" s="81" t="s">
        <v>710</v>
      </c>
      <c r="L92" s="60">
        <v>3731.50</v>
      </c>
      <c r="M92" s="59">
        <v>2612.10</v>
      </c>
      <c r="N92" s="59">
        <v>757.50</v>
      </c>
      <c r="O92" s="60">
        <v>361.90</v>
      </c>
      <c r="P92" s="47"/>
      <c r="Q92" s="60">
        <v>1119.50</v>
      </c>
      <c r="R92" s="60">
        <v>1119.50</v>
      </c>
      <c r="S92" s="60">
        <v>895.60</v>
      </c>
      <c r="T92" s="27">
        <v>3134.60</v>
      </c>
      <c r="U92" s="60">
        <v>596.90</v>
      </c>
      <c r="V92" s="59"/>
      <c r="W92" s="59"/>
    </row>
    <row r="93" spans="1:23" s="33" customFormat="1" ht="30">
      <c r="A93" s="182">
        <f t="shared" si="9"/>
        <v>89</v>
      </c>
      <c r="B93" s="177" t="s">
        <v>27</v>
      </c>
      <c r="C93" s="45" t="s">
        <v>37</v>
      </c>
      <c r="D93" s="45"/>
      <c r="E93" s="177" t="s">
        <v>238</v>
      </c>
      <c r="F93" s="177" t="s">
        <v>239</v>
      </c>
      <c r="G93" s="16" t="s">
        <v>243</v>
      </c>
      <c r="H93" s="8" t="s">
        <v>99</v>
      </c>
      <c r="I93" s="8">
        <v>2.2000000000000002</v>
      </c>
      <c r="J93" s="8" t="s">
        <v>244</v>
      </c>
      <c r="K93" s="81" t="s">
        <v>242</v>
      </c>
      <c r="L93" s="60">
        <v>22091.80</v>
      </c>
      <c r="M93" s="59">
        <v>15464.30</v>
      </c>
      <c r="N93" s="59">
        <v>4484.6000000000004</v>
      </c>
      <c r="O93" s="60">
        <v>2142.90</v>
      </c>
      <c r="P93" s="47"/>
      <c r="Q93" s="60">
        <v>6627.50</v>
      </c>
      <c r="R93" s="60">
        <v>6627.50</v>
      </c>
      <c r="S93" s="60">
        <v>5302</v>
      </c>
      <c r="T93" s="27">
        <v>18557</v>
      </c>
      <c r="U93" s="60">
        <v>3534.80</v>
      </c>
      <c r="V93" s="59"/>
      <c r="W93" s="47"/>
    </row>
    <row r="94" spans="1:23" s="33" customFormat="1" ht="45">
      <c r="A94" s="182">
        <f t="shared" si="9"/>
        <v>90</v>
      </c>
      <c r="B94" s="177" t="s">
        <v>27</v>
      </c>
      <c r="C94" s="45" t="s">
        <v>37</v>
      </c>
      <c r="D94" s="45"/>
      <c r="E94" s="177" t="s">
        <v>245</v>
      </c>
      <c r="F94" s="177" t="s">
        <v>239</v>
      </c>
      <c r="G94" s="16" t="s">
        <v>246</v>
      </c>
      <c r="H94" s="8" t="s">
        <v>99</v>
      </c>
      <c r="I94" s="8">
        <v>2.2000000000000002</v>
      </c>
      <c r="J94" s="8" t="s">
        <v>247</v>
      </c>
      <c r="K94" s="81"/>
      <c r="L94" s="60">
        <v>22593.80</v>
      </c>
      <c r="M94" s="59">
        <v>15815.70</v>
      </c>
      <c r="N94" s="60">
        <v>6552.20</v>
      </c>
      <c r="O94" s="60">
        <v>225.90</v>
      </c>
      <c r="P94" s="47"/>
      <c r="Q94" s="60"/>
      <c r="R94" s="60"/>
      <c r="S94" s="60"/>
      <c r="T94" s="47"/>
      <c r="U94" s="60">
        <v>19430.70</v>
      </c>
      <c r="V94" s="60">
        <v>3163.10</v>
      </c>
      <c r="W94" s="47"/>
    </row>
    <row r="95" spans="1:23" s="33" customFormat="1" ht="43.5" customHeight="1">
      <c r="A95" s="182">
        <f t="shared" si="9"/>
        <v>91</v>
      </c>
      <c r="B95" s="177" t="s">
        <v>27</v>
      </c>
      <c r="C95" s="45" t="s">
        <v>37</v>
      </c>
      <c r="D95" s="45"/>
      <c r="E95" s="177" t="s">
        <v>248</v>
      </c>
      <c r="F95" s="177" t="s">
        <v>249</v>
      </c>
      <c r="G95" s="16" t="s">
        <v>250</v>
      </c>
      <c r="H95" s="8" t="s">
        <v>99</v>
      </c>
      <c r="I95" s="8">
        <v>2.42</v>
      </c>
      <c r="J95" s="8" t="s">
        <v>251</v>
      </c>
      <c r="K95" s="81" t="s">
        <v>242</v>
      </c>
      <c r="L95" s="60">
        <v>26341.50</v>
      </c>
      <c r="M95" s="59">
        <v>18439.099999999999</v>
      </c>
      <c r="N95" s="59">
        <v>5347.30</v>
      </c>
      <c r="O95" s="60">
        <v>2555.10</v>
      </c>
      <c r="P95" s="47"/>
      <c r="Q95" s="60">
        <v>7902.50</v>
      </c>
      <c r="R95" s="60">
        <v>7902.50</v>
      </c>
      <c r="S95" s="60">
        <v>6322</v>
      </c>
      <c r="T95" s="27">
        <v>22127</v>
      </c>
      <c r="U95" s="60">
        <v>4214.50</v>
      </c>
      <c r="V95" s="59"/>
      <c r="W95" s="47"/>
    </row>
    <row r="96" spans="1:23" s="33" customFormat="1" ht="51" customHeight="1">
      <c r="A96" s="182">
        <f t="shared" si="9"/>
        <v>92</v>
      </c>
      <c r="B96" s="177" t="s">
        <v>27</v>
      </c>
      <c r="C96" s="45" t="s">
        <v>37</v>
      </c>
      <c r="D96" s="45"/>
      <c r="E96" s="177" t="s">
        <v>252</v>
      </c>
      <c r="F96" s="177" t="s">
        <v>253</v>
      </c>
      <c r="G96" s="16" t="s">
        <v>254</v>
      </c>
      <c r="H96" s="8" t="s">
        <v>99</v>
      </c>
      <c r="I96" s="8">
        <v>1.23</v>
      </c>
      <c r="J96" s="8" t="s">
        <v>247</v>
      </c>
      <c r="K96" s="81"/>
      <c r="L96" s="60">
        <v>13723.70</v>
      </c>
      <c r="M96" s="59">
        <v>9606.60</v>
      </c>
      <c r="N96" s="60">
        <v>3979.90</v>
      </c>
      <c r="O96" s="60">
        <v>137.19999999999999</v>
      </c>
      <c r="P96" s="47"/>
      <c r="Q96" s="60"/>
      <c r="R96" s="60"/>
      <c r="S96" s="60"/>
      <c r="T96" s="47"/>
      <c r="U96" s="60">
        <v>11802.40</v>
      </c>
      <c r="V96" s="60">
        <v>1921.30</v>
      </c>
      <c r="W96" s="59"/>
    </row>
    <row r="97" spans="1:23" s="33" customFormat="1" ht="30">
      <c r="A97" s="182">
        <f t="shared" si="9"/>
        <v>93</v>
      </c>
      <c r="B97" s="177" t="s">
        <v>27</v>
      </c>
      <c r="C97" s="45" t="s">
        <v>37</v>
      </c>
      <c r="D97" s="45"/>
      <c r="E97" s="177" t="s">
        <v>249</v>
      </c>
      <c r="F97" s="177" t="s">
        <v>249</v>
      </c>
      <c r="G97" s="16" t="s">
        <v>255</v>
      </c>
      <c r="H97" s="8" t="s">
        <v>99</v>
      </c>
      <c r="I97" s="8">
        <v>0.40</v>
      </c>
      <c r="J97" s="8" t="s">
        <v>247</v>
      </c>
      <c r="K97" s="81"/>
      <c r="L97" s="60">
        <v>4462.8999999999996</v>
      </c>
      <c r="M97" s="59">
        <v>3124</v>
      </c>
      <c r="N97" s="60">
        <v>1294.20</v>
      </c>
      <c r="O97" s="60">
        <v>44.70</v>
      </c>
      <c r="P97" s="47"/>
      <c r="Q97" s="60"/>
      <c r="R97" s="60"/>
      <c r="S97" s="60"/>
      <c r="T97" s="47"/>
      <c r="U97" s="60">
        <v>3838.10</v>
      </c>
      <c r="V97" s="60">
        <v>624.79999999999995</v>
      </c>
      <c r="W97" s="59"/>
    </row>
    <row r="98" spans="1:23" s="33" customFormat="1" ht="30">
      <c r="A98" s="182">
        <f t="shared" si="9"/>
        <v>94</v>
      </c>
      <c r="B98" s="177" t="s">
        <v>27</v>
      </c>
      <c r="C98" s="45" t="s">
        <v>37</v>
      </c>
      <c r="D98" s="45"/>
      <c r="E98" s="177" t="s">
        <v>256</v>
      </c>
      <c r="F98" s="177" t="s">
        <v>249</v>
      </c>
      <c r="G98" s="16" t="s">
        <v>257</v>
      </c>
      <c r="H98" s="8" t="s">
        <v>99</v>
      </c>
      <c r="I98" s="8">
        <v>0.62</v>
      </c>
      <c r="J98" s="8" t="s">
        <v>247</v>
      </c>
      <c r="K98" s="81"/>
      <c r="L98" s="60">
        <v>6917.60</v>
      </c>
      <c r="M98" s="59">
        <v>4842.30</v>
      </c>
      <c r="N98" s="60">
        <v>2006.10</v>
      </c>
      <c r="O98" s="60">
        <v>69.20</v>
      </c>
      <c r="P98" s="47"/>
      <c r="Q98" s="60"/>
      <c r="R98" s="60"/>
      <c r="S98" s="60"/>
      <c r="T98" s="47"/>
      <c r="U98" s="60">
        <v>5949.10</v>
      </c>
      <c r="V98" s="60">
        <v>968.50</v>
      </c>
      <c r="W98" s="59"/>
    </row>
    <row r="99" spans="1:23" s="33" customFormat="1" ht="45">
      <c r="A99" s="182">
        <f t="shared" si="9"/>
        <v>95</v>
      </c>
      <c r="B99" s="177" t="s">
        <v>27</v>
      </c>
      <c r="C99" s="45" t="s">
        <v>37</v>
      </c>
      <c r="D99" s="45"/>
      <c r="E99" s="177" t="s">
        <v>258</v>
      </c>
      <c r="F99" s="177" t="s">
        <v>249</v>
      </c>
      <c r="G99" s="16" t="s">
        <v>259</v>
      </c>
      <c r="H99" s="8" t="s">
        <v>99</v>
      </c>
      <c r="I99" s="8">
        <v>0.53</v>
      </c>
      <c r="J99" s="8" t="s">
        <v>247</v>
      </c>
      <c r="K99" s="81"/>
      <c r="L99" s="60">
        <v>4577.8999999999996</v>
      </c>
      <c r="M99" s="59">
        <v>3204.50</v>
      </c>
      <c r="N99" s="60">
        <v>1327.60</v>
      </c>
      <c r="O99" s="60">
        <v>45.80</v>
      </c>
      <c r="P99" s="47"/>
      <c r="Q99" s="60"/>
      <c r="R99" s="60"/>
      <c r="S99" s="60"/>
      <c r="T99" s="47"/>
      <c r="U99" s="60">
        <v>3937</v>
      </c>
      <c r="V99" s="60">
        <v>640.90</v>
      </c>
      <c r="W99" s="59"/>
    </row>
    <row r="100" spans="1:23" s="33" customFormat="1" ht="45">
      <c r="A100" s="182">
        <f t="shared" si="9"/>
        <v>96</v>
      </c>
      <c r="B100" s="177" t="s">
        <v>27</v>
      </c>
      <c r="C100" s="45" t="s">
        <v>37</v>
      </c>
      <c r="D100" s="45"/>
      <c r="E100" s="177" t="s">
        <v>258</v>
      </c>
      <c r="F100" s="177" t="s">
        <v>249</v>
      </c>
      <c r="G100" s="16" t="s">
        <v>260</v>
      </c>
      <c r="H100" s="8" t="s">
        <v>99</v>
      </c>
      <c r="I100" s="8">
        <v>1.48</v>
      </c>
      <c r="J100" s="8" t="s">
        <v>247</v>
      </c>
      <c r="K100" s="81"/>
      <c r="L100" s="60">
        <v>12050.10</v>
      </c>
      <c r="M100" s="59">
        <v>8435.10</v>
      </c>
      <c r="N100" s="60">
        <v>3494.50</v>
      </c>
      <c r="O100" s="60">
        <v>120.50</v>
      </c>
      <c r="P100" s="47"/>
      <c r="Q100" s="60"/>
      <c r="R100" s="60"/>
      <c r="S100" s="60"/>
      <c r="T100" s="47"/>
      <c r="U100" s="60">
        <v>10363.10</v>
      </c>
      <c r="V100" s="60">
        <v>1687</v>
      </c>
      <c r="W100" s="59"/>
    </row>
    <row r="101" spans="1:23" s="33" customFormat="1" ht="30">
      <c r="A101" s="182">
        <f t="shared" si="9"/>
        <v>97</v>
      </c>
      <c r="B101" s="177" t="s">
        <v>27</v>
      </c>
      <c r="C101" s="45" t="s">
        <v>37</v>
      </c>
      <c r="D101" s="45"/>
      <c r="E101" s="177" t="s">
        <v>261</v>
      </c>
      <c r="F101" s="177" t="s">
        <v>249</v>
      </c>
      <c r="G101" s="16" t="s">
        <v>262</v>
      </c>
      <c r="H101" s="8" t="s">
        <v>99</v>
      </c>
      <c r="I101" s="8">
        <v>0.30</v>
      </c>
      <c r="J101" s="8" t="s">
        <v>247</v>
      </c>
      <c r="K101" s="81"/>
      <c r="L101" s="60">
        <v>2591.3000000000002</v>
      </c>
      <c r="M101" s="59">
        <v>1813.90</v>
      </c>
      <c r="N101" s="60">
        <v>751.50</v>
      </c>
      <c r="O101" s="60">
        <v>25.90</v>
      </c>
      <c r="P101" s="47"/>
      <c r="Q101" s="60"/>
      <c r="R101" s="60"/>
      <c r="S101" s="60"/>
      <c r="T101" s="47"/>
      <c r="U101" s="60">
        <v>2228.50</v>
      </c>
      <c r="V101" s="60">
        <v>362.80</v>
      </c>
      <c r="W101" s="59"/>
    </row>
    <row r="102" spans="1:23" s="33" customFormat="1" ht="45">
      <c r="A102" s="182">
        <f t="shared" si="9"/>
        <v>98</v>
      </c>
      <c r="B102" s="177" t="s">
        <v>27</v>
      </c>
      <c r="C102" s="45" t="s">
        <v>37</v>
      </c>
      <c r="D102" s="45"/>
      <c r="E102" s="177" t="s">
        <v>261</v>
      </c>
      <c r="F102" s="177" t="s">
        <v>249</v>
      </c>
      <c r="G102" s="16" t="s">
        <v>263</v>
      </c>
      <c r="H102" s="8" t="s">
        <v>99</v>
      </c>
      <c r="I102" s="8">
        <v>0.40</v>
      </c>
      <c r="J102" s="8" t="s">
        <v>247</v>
      </c>
      <c r="K102" s="81"/>
      <c r="L102" s="60">
        <v>4464.50</v>
      </c>
      <c r="M102" s="59">
        <v>3125.20</v>
      </c>
      <c r="N102" s="59">
        <v>906.30</v>
      </c>
      <c r="O102" s="60">
        <v>433</v>
      </c>
      <c r="P102" s="47"/>
      <c r="Q102" s="60"/>
      <c r="R102" s="60"/>
      <c r="S102" s="60"/>
      <c r="T102" s="59"/>
      <c r="U102" s="60">
        <v>3839.50</v>
      </c>
      <c r="V102" s="60">
        <v>625</v>
      </c>
      <c r="W102" s="59"/>
    </row>
    <row r="103" spans="1:23" s="33" customFormat="1" ht="30">
      <c r="A103" s="182">
        <f t="shared" si="9"/>
        <v>99</v>
      </c>
      <c r="B103" s="177" t="s">
        <v>27</v>
      </c>
      <c r="C103" s="45" t="s">
        <v>37</v>
      </c>
      <c r="D103" s="45"/>
      <c r="E103" s="177" t="s">
        <v>261</v>
      </c>
      <c r="F103" s="177" t="s">
        <v>249</v>
      </c>
      <c r="G103" s="16" t="s">
        <v>264</v>
      </c>
      <c r="H103" s="8" t="s">
        <v>99</v>
      </c>
      <c r="I103" s="8">
        <v>0.38</v>
      </c>
      <c r="J103" s="8" t="s">
        <v>247</v>
      </c>
      <c r="K103" s="81"/>
      <c r="L103" s="60">
        <v>4238.30</v>
      </c>
      <c r="M103" s="59">
        <v>2966.80</v>
      </c>
      <c r="N103" s="59">
        <v>860.40</v>
      </c>
      <c r="O103" s="60">
        <v>411.10</v>
      </c>
      <c r="P103" s="47"/>
      <c r="Q103" s="60"/>
      <c r="R103" s="60"/>
      <c r="S103" s="60"/>
      <c r="T103" s="59"/>
      <c r="U103" s="60">
        <v>3644.90</v>
      </c>
      <c r="V103" s="60">
        <v>593.40</v>
      </c>
      <c r="W103" s="59"/>
    </row>
    <row r="104" spans="1:23" s="33" customFormat="1" ht="45">
      <c r="A104" s="182">
        <f t="shared" si="9"/>
        <v>100</v>
      </c>
      <c r="B104" s="177" t="s">
        <v>27</v>
      </c>
      <c r="C104" s="45" t="s">
        <v>37</v>
      </c>
      <c r="D104" s="45"/>
      <c r="E104" s="177" t="s">
        <v>265</v>
      </c>
      <c r="F104" s="177" t="s">
        <v>266</v>
      </c>
      <c r="G104" s="16" t="s">
        <v>267</v>
      </c>
      <c r="H104" s="8" t="s">
        <v>99</v>
      </c>
      <c r="I104" s="8">
        <v>1.40</v>
      </c>
      <c r="J104" s="8" t="s">
        <v>247</v>
      </c>
      <c r="K104" s="81"/>
      <c r="L104" s="60">
        <v>15620.40</v>
      </c>
      <c r="M104" s="59">
        <v>10934.30</v>
      </c>
      <c r="N104" s="60">
        <v>4529.8999999999996</v>
      </c>
      <c r="O104" s="60">
        <v>156.19999999999999</v>
      </c>
      <c r="P104" s="47"/>
      <c r="Q104" s="60"/>
      <c r="R104" s="60"/>
      <c r="S104" s="60"/>
      <c r="T104" s="59"/>
      <c r="U104" s="60">
        <v>13433.50</v>
      </c>
      <c r="V104" s="60">
        <v>2186.90</v>
      </c>
      <c r="W104" s="59"/>
    </row>
    <row r="105" spans="1:23" s="33" customFormat="1" ht="45">
      <c r="A105" s="182">
        <f t="shared" si="9"/>
        <v>101</v>
      </c>
      <c r="B105" s="177" t="s">
        <v>27</v>
      </c>
      <c r="C105" s="45" t="s">
        <v>37</v>
      </c>
      <c r="D105" s="45"/>
      <c r="E105" s="177" t="s">
        <v>268</v>
      </c>
      <c r="F105" s="177" t="s">
        <v>266</v>
      </c>
      <c r="G105" s="16" t="s">
        <v>269</v>
      </c>
      <c r="H105" s="8" t="s">
        <v>99</v>
      </c>
      <c r="I105" s="8">
        <v>0.65</v>
      </c>
      <c r="J105" s="8" t="s">
        <v>247</v>
      </c>
      <c r="K105" s="81"/>
      <c r="L105" s="60">
        <v>6172.30</v>
      </c>
      <c r="M105" s="59">
        <v>4320.6000000000004</v>
      </c>
      <c r="N105" s="60">
        <v>1790</v>
      </c>
      <c r="O105" s="60">
        <v>61.70</v>
      </c>
      <c r="P105" s="47"/>
      <c r="Q105" s="60"/>
      <c r="R105" s="60"/>
      <c r="S105" s="60"/>
      <c r="T105" s="59"/>
      <c r="U105" s="60">
        <v>5308.20</v>
      </c>
      <c r="V105" s="60">
        <v>864.10</v>
      </c>
      <c r="W105" s="59"/>
    </row>
    <row r="106" spans="1:23" s="33" customFormat="1" ht="45">
      <c r="A106" s="182">
        <f t="shared" si="9"/>
        <v>102</v>
      </c>
      <c r="B106" s="177" t="s">
        <v>27</v>
      </c>
      <c r="C106" s="45" t="s">
        <v>37</v>
      </c>
      <c r="D106" s="45"/>
      <c r="E106" s="177" t="s">
        <v>270</v>
      </c>
      <c r="F106" s="177" t="s">
        <v>266</v>
      </c>
      <c r="G106" s="16" t="s">
        <v>271</v>
      </c>
      <c r="H106" s="8" t="s">
        <v>99</v>
      </c>
      <c r="I106" s="8">
        <v>0.90</v>
      </c>
      <c r="J106" s="8" t="s">
        <v>247</v>
      </c>
      <c r="K106" s="81"/>
      <c r="L106" s="60">
        <v>10041.700000000001</v>
      </c>
      <c r="M106" s="59">
        <v>7029.20</v>
      </c>
      <c r="N106" s="60">
        <v>2912.10</v>
      </c>
      <c r="O106" s="60">
        <v>100.40</v>
      </c>
      <c r="P106" s="47"/>
      <c r="Q106" s="60"/>
      <c r="R106" s="60"/>
      <c r="S106" s="60"/>
      <c r="T106" s="59"/>
      <c r="U106" s="60">
        <v>8635.90</v>
      </c>
      <c r="V106" s="60">
        <v>1405.80</v>
      </c>
      <c r="W106" s="59"/>
    </row>
    <row r="107" spans="1:23" s="33" customFormat="1" ht="60">
      <c r="A107" s="182">
        <f t="shared" si="9"/>
        <v>103</v>
      </c>
      <c r="B107" s="177" t="s">
        <v>27</v>
      </c>
      <c r="C107" s="45" t="s">
        <v>37</v>
      </c>
      <c r="D107" s="45"/>
      <c r="E107" s="177" t="s">
        <v>272</v>
      </c>
      <c r="F107" s="177" t="s">
        <v>266</v>
      </c>
      <c r="G107" s="16" t="s">
        <v>273</v>
      </c>
      <c r="H107" s="8" t="s">
        <v>99</v>
      </c>
      <c r="I107" s="8">
        <v>2.2000000000000002</v>
      </c>
      <c r="J107" s="8" t="s">
        <v>247</v>
      </c>
      <c r="K107" s="81"/>
      <c r="L107" s="60">
        <v>8313.2000000000007</v>
      </c>
      <c r="M107" s="59">
        <v>5819.20</v>
      </c>
      <c r="N107" s="60">
        <v>2410.8000000000002</v>
      </c>
      <c r="O107" s="60">
        <v>83.20</v>
      </c>
      <c r="P107" s="47"/>
      <c r="Q107" s="60"/>
      <c r="R107" s="60"/>
      <c r="S107" s="60"/>
      <c r="T107" s="59"/>
      <c r="U107" s="60">
        <v>7149.40</v>
      </c>
      <c r="V107" s="60">
        <v>1163.80</v>
      </c>
      <c r="W107" s="59"/>
    </row>
    <row r="108" spans="1:23" s="33" customFormat="1" ht="45">
      <c r="A108" s="182">
        <f t="shared" si="9"/>
        <v>104</v>
      </c>
      <c r="B108" s="177" t="s">
        <v>27</v>
      </c>
      <c r="C108" s="45" t="s">
        <v>37</v>
      </c>
      <c r="D108" s="45"/>
      <c r="E108" s="177" t="s">
        <v>274</v>
      </c>
      <c r="F108" s="177" t="s">
        <v>275</v>
      </c>
      <c r="G108" s="16" t="s">
        <v>276</v>
      </c>
      <c r="H108" s="8" t="s">
        <v>99</v>
      </c>
      <c r="I108" s="8">
        <v>1.93</v>
      </c>
      <c r="J108" s="8" t="s">
        <v>247</v>
      </c>
      <c r="K108" s="81"/>
      <c r="L108" s="60">
        <v>7292.90</v>
      </c>
      <c r="M108" s="59">
        <v>5105</v>
      </c>
      <c r="N108" s="60">
        <v>2114.90</v>
      </c>
      <c r="O108" s="60">
        <v>73</v>
      </c>
      <c r="P108" s="47"/>
      <c r="Q108" s="60"/>
      <c r="R108" s="60"/>
      <c r="S108" s="60"/>
      <c r="T108" s="59"/>
      <c r="U108" s="60">
        <v>6271.90</v>
      </c>
      <c r="V108" s="60">
        <v>1021</v>
      </c>
      <c r="W108" s="59"/>
    </row>
    <row r="109" spans="1:23" s="33" customFormat="1" ht="45">
      <c r="A109" s="182">
        <f t="shared" si="9"/>
        <v>105</v>
      </c>
      <c r="B109" s="177" t="s">
        <v>27</v>
      </c>
      <c r="C109" s="45" t="s">
        <v>37</v>
      </c>
      <c r="D109" s="45"/>
      <c r="E109" s="177" t="s">
        <v>715</v>
      </c>
      <c r="F109" s="177" t="s">
        <v>275</v>
      </c>
      <c r="G109" s="16" t="s">
        <v>277</v>
      </c>
      <c r="H109" s="8" t="s">
        <v>99</v>
      </c>
      <c r="I109" s="8">
        <v>0.38</v>
      </c>
      <c r="J109" s="8" t="s">
        <v>247</v>
      </c>
      <c r="K109" s="81"/>
      <c r="L109" s="60">
        <v>4184.1000000000004</v>
      </c>
      <c r="M109" s="59">
        <v>2928.90</v>
      </c>
      <c r="N109" s="60">
        <v>1213.4000000000001</v>
      </c>
      <c r="O109" s="60">
        <v>41.80</v>
      </c>
      <c r="P109" s="47"/>
      <c r="Q109" s="60"/>
      <c r="R109" s="60"/>
      <c r="S109" s="60"/>
      <c r="T109" s="59"/>
      <c r="U109" s="60">
        <v>3598.30</v>
      </c>
      <c r="V109" s="60">
        <v>585.79999999999995</v>
      </c>
      <c r="W109" s="59"/>
    </row>
    <row r="110" spans="1:23" s="33" customFormat="1" ht="45">
      <c r="A110" s="182">
        <f t="shared" si="9"/>
        <v>106</v>
      </c>
      <c r="B110" s="177" t="s">
        <v>27</v>
      </c>
      <c r="C110" s="45" t="s">
        <v>37</v>
      </c>
      <c r="D110" s="45"/>
      <c r="E110" s="177" t="s">
        <v>278</v>
      </c>
      <c r="F110" s="177" t="s">
        <v>275</v>
      </c>
      <c r="G110" s="16" t="s">
        <v>279</v>
      </c>
      <c r="H110" s="8" t="s">
        <v>99</v>
      </c>
      <c r="I110" s="8">
        <v>3.30</v>
      </c>
      <c r="J110" s="8" t="s">
        <v>247</v>
      </c>
      <c r="K110" s="81"/>
      <c r="L110" s="60">
        <v>36819.60</v>
      </c>
      <c r="M110" s="59">
        <v>25773.70</v>
      </c>
      <c r="N110" s="60">
        <v>10677.70</v>
      </c>
      <c r="O110" s="60">
        <v>368.20</v>
      </c>
      <c r="P110" s="47"/>
      <c r="Q110" s="60"/>
      <c r="R110" s="60"/>
      <c r="S110" s="60"/>
      <c r="T110" s="59"/>
      <c r="U110" s="60">
        <v>31664.90</v>
      </c>
      <c r="V110" s="60">
        <v>5154.70</v>
      </c>
      <c r="W110" s="59"/>
    </row>
    <row r="111" spans="1:23" s="33" customFormat="1" ht="45">
      <c r="A111" s="182">
        <f t="shared" si="9"/>
        <v>107</v>
      </c>
      <c r="B111" s="177" t="s">
        <v>27</v>
      </c>
      <c r="C111" s="45" t="s">
        <v>37</v>
      </c>
      <c r="D111" s="45"/>
      <c r="E111" s="177" t="s">
        <v>280</v>
      </c>
      <c r="F111" s="177" t="s">
        <v>275</v>
      </c>
      <c r="G111" s="16" t="s">
        <v>281</v>
      </c>
      <c r="H111" s="8" t="s">
        <v>99</v>
      </c>
      <c r="I111" s="8">
        <v>5.95</v>
      </c>
      <c r="J111" s="8" t="s">
        <v>282</v>
      </c>
      <c r="K111" s="81" t="s">
        <v>242</v>
      </c>
      <c r="L111" s="60">
        <v>59748.20</v>
      </c>
      <c r="M111" s="59">
        <v>41823.699999999997</v>
      </c>
      <c r="N111" s="59">
        <v>12128.90</v>
      </c>
      <c r="O111" s="60">
        <v>5795.60</v>
      </c>
      <c r="P111" s="47"/>
      <c r="Q111" s="60">
        <v>17924.50</v>
      </c>
      <c r="R111" s="60">
        <v>17924.50</v>
      </c>
      <c r="S111" s="60">
        <v>14339.60</v>
      </c>
      <c r="T111" s="60">
        <v>50188.60</v>
      </c>
      <c r="U111" s="60">
        <v>9559.60</v>
      </c>
      <c r="V111" s="59"/>
      <c r="W111" s="59"/>
    </row>
    <row r="112" spans="1:23" s="33" customFormat="1" ht="60">
      <c r="A112" s="182">
        <f t="shared" si="9"/>
        <v>108</v>
      </c>
      <c r="B112" s="177" t="s">
        <v>27</v>
      </c>
      <c r="C112" s="45" t="s">
        <v>37</v>
      </c>
      <c r="D112" s="45"/>
      <c r="E112" s="177" t="s">
        <v>283</v>
      </c>
      <c r="F112" s="177" t="s">
        <v>284</v>
      </c>
      <c r="G112" s="16" t="s">
        <v>657</v>
      </c>
      <c r="H112" s="8" t="s">
        <v>99</v>
      </c>
      <c r="I112" s="147">
        <v>1</v>
      </c>
      <c r="J112" s="8" t="s">
        <v>8</v>
      </c>
      <c r="K112" s="58"/>
      <c r="L112" s="59">
        <v>17270.60</v>
      </c>
      <c r="M112" s="59">
        <v>17270.60</v>
      </c>
      <c r="N112" s="59"/>
      <c r="O112" s="60"/>
      <c r="P112" s="47"/>
      <c r="Q112" s="60"/>
      <c r="R112" s="60"/>
      <c r="S112" s="60"/>
      <c r="T112" s="60"/>
      <c r="U112" s="59"/>
      <c r="V112" s="59"/>
      <c r="W112" s="59">
        <v>17270.60</v>
      </c>
    </row>
    <row r="113" spans="1:23" s="33" customFormat="1" ht="45">
      <c r="A113" s="182">
        <f t="shared" si="9"/>
        <v>109</v>
      </c>
      <c r="B113" s="177" t="s">
        <v>27</v>
      </c>
      <c r="C113" s="45" t="s">
        <v>37</v>
      </c>
      <c r="D113" s="45"/>
      <c r="E113" s="177" t="s">
        <v>285</v>
      </c>
      <c r="F113" s="177" t="s">
        <v>215</v>
      </c>
      <c r="G113" s="16" t="s">
        <v>657</v>
      </c>
      <c r="H113" s="8" t="s">
        <v>99</v>
      </c>
      <c r="I113" s="8">
        <v>0.15</v>
      </c>
      <c r="J113" s="8" t="s">
        <v>8</v>
      </c>
      <c r="K113" s="58"/>
      <c r="L113" s="59">
        <v>2590.60</v>
      </c>
      <c r="M113" s="59">
        <v>2590.60</v>
      </c>
      <c r="N113" s="59"/>
      <c r="O113" s="59"/>
      <c r="P113" s="47"/>
      <c r="Q113" s="59"/>
      <c r="R113" s="59"/>
      <c r="S113" s="59"/>
      <c r="T113" s="60"/>
      <c r="U113" s="59"/>
      <c r="V113" s="59"/>
      <c r="W113" s="59">
        <v>2590.60</v>
      </c>
    </row>
    <row r="114" spans="1:23" s="33" customFormat="1" ht="45">
      <c r="A114" s="182">
        <f t="shared" si="9"/>
        <v>110</v>
      </c>
      <c r="B114" s="177" t="s">
        <v>27</v>
      </c>
      <c r="C114" s="45" t="s">
        <v>37</v>
      </c>
      <c r="D114" s="45"/>
      <c r="E114" s="177" t="s">
        <v>286</v>
      </c>
      <c r="F114" s="177" t="s">
        <v>287</v>
      </c>
      <c r="G114" s="16" t="s">
        <v>657</v>
      </c>
      <c r="H114" s="8" t="s">
        <v>99</v>
      </c>
      <c r="I114" s="147">
        <v>2</v>
      </c>
      <c r="J114" s="8" t="s">
        <v>8</v>
      </c>
      <c r="K114" s="58"/>
      <c r="L114" s="59">
        <v>34541.199999999997</v>
      </c>
      <c r="M114" s="59">
        <v>34541.199999999997</v>
      </c>
      <c r="N114" s="59"/>
      <c r="O114" s="59"/>
      <c r="P114" s="47"/>
      <c r="Q114" s="59"/>
      <c r="R114" s="59"/>
      <c r="S114" s="59"/>
      <c r="T114" s="60"/>
      <c r="U114" s="59"/>
      <c r="V114" s="59"/>
      <c r="W114" s="59">
        <v>34541.199999999997</v>
      </c>
    </row>
    <row r="115" spans="1:23" s="33" customFormat="1" ht="30">
      <c r="A115" s="182">
        <f t="shared" si="9"/>
        <v>111</v>
      </c>
      <c r="B115" s="177" t="s">
        <v>27</v>
      </c>
      <c r="C115" s="45" t="s">
        <v>37</v>
      </c>
      <c r="D115" s="45"/>
      <c r="E115" s="45" t="s">
        <v>565</v>
      </c>
      <c r="F115" s="45" t="s">
        <v>187</v>
      </c>
      <c r="G115" s="45" t="s">
        <v>619</v>
      </c>
      <c r="H115" s="8" t="s">
        <v>99</v>
      </c>
      <c r="I115" s="8">
        <v>0.45</v>
      </c>
      <c r="J115" s="58" t="s">
        <v>7</v>
      </c>
      <c r="K115" s="59"/>
      <c r="L115" s="60">
        <v>19401.939999999999</v>
      </c>
      <c r="M115" s="60">
        <v>19401.939999999999</v>
      </c>
      <c r="N115" s="59"/>
      <c r="O115" s="59"/>
      <c r="P115" s="27"/>
      <c r="Q115" s="59"/>
      <c r="R115" s="59"/>
      <c r="S115" s="60"/>
      <c r="T115" s="60"/>
      <c r="U115" s="60">
        <v>0</v>
      </c>
      <c r="V115" s="60">
        <v>19401.939999999999</v>
      </c>
      <c r="W115" s="78"/>
    </row>
    <row r="116" spans="1:23" s="33" customFormat="1" ht="30">
      <c r="A116" s="182">
        <f t="shared" si="9"/>
        <v>112</v>
      </c>
      <c r="B116" s="177" t="s">
        <v>27</v>
      </c>
      <c r="C116" s="45" t="s">
        <v>37</v>
      </c>
      <c r="D116" s="45"/>
      <c r="E116" s="45" t="s">
        <v>566</v>
      </c>
      <c r="F116" s="45" t="s">
        <v>567</v>
      </c>
      <c r="G116" s="45" t="s">
        <v>619</v>
      </c>
      <c r="H116" s="8" t="s">
        <v>99</v>
      </c>
      <c r="I116" s="8">
        <v>0.50</v>
      </c>
      <c r="J116" s="58" t="s">
        <v>7</v>
      </c>
      <c r="K116" s="59"/>
      <c r="L116" s="60">
        <v>21557.71</v>
      </c>
      <c r="M116" s="60">
        <v>21557.71</v>
      </c>
      <c r="N116" s="59"/>
      <c r="O116" s="59"/>
      <c r="P116" s="27"/>
      <c r="Q116" s="59"/>
      <c r="R116" s="59"/>
      <c r="S116" s="60"/>
      <c r="T116" s="60"/>
      <c r="U116" s="60">
        <v>0</v>
      </c>
      <c r="V116" s="60">
        <v>21557.71</v>
      </c>
      <c r="W116" s="78"/>
    </row>
    <row r="117" spans="1:23" s="33" customFormat="1" ht="30">
      <c r="A117" s="182">
        <f t="shared" si="9"/>
        <v>113</v>
      </c>
      <c r="B117" s="177" t="s">
        <v>27</v>
      </c>
      <c r="C117" s="45" t="s">
        <v>37</v>
      </c>
      <c r="D117" s="45"/>
      <c r="E117" s="45" t="s">
        <v>568</v>
      </c>
      <c r="F117" s="45" t="s">
        <v>569</v>
      </c>
      <c r="G117" s="45" t="s">
        <v>619</v>
      </c>
      <c r="H117" s="182" t="s">
        <v>99</v>
      </c>
      <c r="I117" s="182">
        <v>0.50</v>
      </c>
      <c r="J117" s="58" t="s">
        <v>7</v>
      </c>
      <c r="K117" s="47"/>
      <c r="L117" s="27">
        <v>21557.71</v>
      </c>
      <c r="M117" s="27">
        <v>21557.71</v>
      </c>
      <c r="N117" s="47"/>
      <c r="O117" s="47"/>
      <c r="P117" s="27"/>
      <c r="Q117" s="47"/>
      <c r="R117" s="47"/>
      <c r="S117" s="27"/>
      <c r="T117" s="27"/>
      <c r="U117" s="27">
        <v>0</v>
      </c>
      <c r="V117" s="27">
        <v>21557.71</v>
      </c>
      <c r="W117" s="45"/>
    </row>
    <row r="118" spans="1:23" s="33" customFormat="1" ht="30">
      <c r="A118" s="182">
        <f t="shared" si="9"/>
        <v>114</v>
      </c>
      <c r="B118" s="177" t="s">
        <v>27</v>
      </c>
      <c r="C118" s="45" t="s">
        <v>37</v>
      </c>
      <c r="D118" s="45"/>
      <c r="E118" s="45" t="s">
        <v>716</v>
      </c>
      <c r="F118" s="45" t="s">
        <v>196</v>
      </c>
      <c r="G118" s="45" t="s">
        <v>619</v>
      </c>
      <c r="H118" s="182" t="s">
        <v>99</v>
      </c>
      <c r="I118" s="182">
        <v>0.80</v>
      </c>
      <c r="J118" s="58" t="s">
        <v>7</v>
      </c>
      <c r="K118" s="47"/>
      <c r="L118" s="27">
        <v>34492.339999999997</v>
      </c>
      <c r="M118" s="27">
        <v>34492.339999999997</v>
      </c>
      <c r="N118" s="47"/>
      <c r="O118" s="47"/>
      <c r="P118" s="27"/>
      <c r="Q118" s="47"/>
      <c r="R118" s="47"/>
      <c r="S118" s="27"/>
      <c r="T118" s="27"/>
      <c r="U118" s="27">
        <v>0</v>
      </c>
      <c r="V118" s="27">
        <v>34492.339999999997</v>
      </c>
      <c r="W118" s="45"/>
    </row>
    <row r="119" spans="1:23" s="33" customFormat="1" ht="30">
      <c r="A119" s="182">
        <f t="shared" si="9"/>
        <v>115</v>
      </c>
      <c r="B119" s="177" t="s">
        <v>27</v>
      </c>
      <c r="C119" s="45" t="s">
        <v>37</v>
      </c>
      <c r="D119" s="45"/>
      <c r="E119" s="45" t="s">
        <v>570</v>
      </c>
      <c r="F119" s="45" t="s">
        <v>569</v>
      </c>
      <c r="G119" s="45" t="s">
        <v>619</v>
      </c>
      <c r="H119" s="182" t="s">
        <v>99</v>
      </c>
      <c r="I119" s="182">
        <v>0.90</v>
      </c>
      <c r="J119" s="58" t="s">
        <v>7</v>
      </c>
      <c r="K119" s="47"/>
      <c r="L119" s="27">
        <v>38803.879999999997</v>
      </c>
      <c r="M119" s="27">
        <v>38803.879999999997</v>
      </c>
      <c r="N119" s="47"/>
      <c r="O119" s="47"/>
      <c r="P119" s="27"/>
      <c r="Q119" s="47"/>
      <c r="R119" s="47"/>
      <c r="S119" s="27"/>
      <c r="T119" s="27"/>
      <c r="U119" s="27">
        <v>0</v>
      </c>
      <c r="V119" s="27">
        <v>38803.879999999997</v>
      </c>
      <c r="W119" s="45"/>
    </row>
    <row r="120" spans="1:23" s="33" customFormat="1" ht="30">
      <c r="A120" s="182">
        <f t="shared" si="9"/>
        <v>116</v>
      </c>
      <c r="B120" s="177" t="s">
        <v>27</v>
      </c>
      <c r="C120" s="45" t="s">
        <v>37</v>
      </c>
      <c r="D120" s="45"/>
      <c r="E120" s="45" t="s">
        <v>571</v>
      </c>
      <c r="F120" s="45" t="s">
        <v>201</v>
      </c>
      <c r="G120" s="45" t="s">
        <v>619</v>
      </c>
      <c r="H120" s="182" t="s">
        <v>99</v>
      </c>
      <c r="I120" s="182">
        <v>1.50</v>
      </c>
      <c r="J120" s="58" t="s">
        <v>7</v>
      </c>
      <c r="K120" s="47"/>
      <c r="L120" s="27">
        <v>64673.14</v>
      </c>
      <c r="M120" s="27">
        <v>64673.14</v>
      </c>
      <c r="N120" s="47"/>
      <c r="O120" s="47"/>
      <c r="P120" s="27"/>
      <c r="Q120" s="47"/>
      <c r="R120" s="47"/>
      <c r="S120" s="27"/>
      <c r="T120" s="27"/>
      <c r="U120" s="27">
        <v>0</v>
      </c>
      <c r="V120" s="27">
        <v>64673.14</v>
      </c>
      <c r="W120" s="45"/>
    </row>
    <row r="121" spans="1:23" s="33" customFormat="1" ht="30">
      <c r="A121" s="182">
        <f t="shared" si="9"/>
        <v>117</v>
      </c>
      <c r="B121" s="177" t="s">
        <v>27</v>
      </c>
      <c r="C121" s="45" t="s">
        <v>37</v>
      </c>
      <c r="D121" s="45"/>
      <c r="E121" s="45" t="s">
        <v>572</v>
      </c>
      <c r="F121" s="45" t="s">
        <v>569</v>
      </c>
      <c r="G121" s="45" t="s">
        <v>619</v>
      </c>
      <c r="H121" s="182" t="s">
        <v>99</v>
      </c>
      <c r="I121" s="36">
        <v>2</v>
      </c>
      <c r="J121" s="58" t="s">
        <v>7</v>
      </c>
      <c r="K121" s="47"/>
      <c r="L121" s="27">
        <v>86230.85</v>
      </c>
      <c r="M121" s="27">
        <v>86230.85</v>
      </c>
      <c r="N121" s="47"/>
      <c r="O121" s="47"/>
      <c r="P121" s="27"/>
      <c r="Q121" s="47"/>
      <c r="R121" s="47"/>
      <c r="S121" s="27"/>
      <c r="T121" s="27"/>
      <c r="U121" s="27">
        <v>0</v>
      </c>
      <c r="V121" s="27">
        <v>86230.85</v>
      </c>
      <c r="W121" s="45"/>
    </row>
    <row r="122" spans="1:23" s="33" customFormat="1" ht="30">
      <c r="A122" s="182">
        <f t="shared" si="9"/>
        <v>118</v>
      </c>
      <c r="B122" s="177" t="s">
        <v>27</v>
      </c>
      <c r="C122" s="45" t="s">
        <v>37</v>
      </c>
      <c r="D122" s="45"/>
      <c r="E122" s="45" t="s">
        <v>573</v>
      </c>
      <c r="F122" s="45" t="s">
        <v>196</v>
      </c>
      <c r="G122" s="45" t="s">
        <v>619</v>
      </c>
      <c r="H122" s="182" t="s">
        <v>99</v>
      </c>
      <c r="I122" s="36">
        <v>2</v>
      </c>
      <c r="J122" s="58" t="s">
        <v>7</v>
      </c>
      <c r="K122" s="47"/>
      <c r="L122" s="27">
        <v>86230.85</v>
      </c>
      <c r="M122" s="27">
        <v>86230.85</v>
      </c>
      <c r="N122" s="47"/>
      <c r="O122" s="47"/>
      <c r="P122" s="27"/>
      <c r="Q122" s="47"/>
      <c r="R122" s="47"/>
      <c r="S122" s="27"/>
      <c r="T122" s="27"/>
      <c r="U122" s="27">
        <v>0</v>
      </c>
      <c r="V122" s="27">
        <v>86230.85</v>
      </c>
      <c r="W122" s="45"/>
    </row>
    <row r="123" spans="1:23" s="33" customFormat="1" ht="45">
      <c r="A123" s="182">
        <f t="shared" si="9"/>
        <v>119</v>
      </c>
      <c r="B123" s="177" t="s">
        <v>27</v>
      </c>
      <c r="C123" s="45" t="s">
        <v>37</v>
      </c>
      <c r="D123" s="45"/>
      <c r="E123" s="45" t="s">
        <v>136</v>
      </c>
      <c r="F123" s="45" t="s">
        <v>196</v>
      </c>
      <c r="G123" s="45" t="s">
        <v>613</v>
      </c>
      <c r="H123" s="182" t="s">
        <v>99</v>
      </c>
      <c r="I123" s="182">
        <v>1.20</v>
      </c>
      <c r="J123" s="182" t="s">
        <v>614</v>
      </c>
      <c r="K123" s="182" t="s">
        <v>710</v>
      </c>
      <c r="L123" s="27">
        <v>12050</v>
      </c>
      <c r="M123" s="27">
        <v>8435</v>
      </c>
      <c r="N123" s="47">
        <v>2446.1999999999998</v>
      </c>
      <c r="O123" s="47">
        <v>1168.80</v>
      </c>
      <c r="P123" s="27"/>
      <c r="Q123" s="47">
        <v>3615</v>
      </c>
      <c r="R123" s="47">
        <v>3615</v>
      </c>
      <c r="S123" s="27">
        <v>2892</v>
      </c>
      <c r="T123" s="27">
        <v>10122</v>
      </c>
      <c r="U123" s="27">
        <v>1928</v>
      </c>
      <c r="V123" s="47"/>
      <c r="W123" s="45"/>
    </row>
    <row r="124" spans="1:23" s="33" customFormat="1" ht="75">
      <c r="A124" s="182">
        <f t="shared" si="9"/>
        <v>120</v>
      </c>
      <c r="B124" s="177" t="s">
        <v>27</v>
      </c>
      <c r="C124" s="45" t="s">
        <v>38</v>
      </c>
      <c r="D124" s="45"/>
      <c r="E124" s="177"/>
      <c r="F124" s="177" t="s">
        <v>288</v>
      </c>
      <c r="G124" s="16" t="s">
        <v>289</v>
      </c>
      <c r="H124" s="182"/>
      <c r="I124" s="182" t="s">
        <v>671</v>
      </c>
      <c r="J124" s="182">
        <v>2013</v>
      </c>
      <c r="K124" s="82"/>
      <c r="L124" s="27">
        <v>3973.50</v>
      </c>
      <c r="M124" s="47"/>
      <c r="N124" s="47">
        <v>3612.30</v>
      </c>
      <c r="O124" s="47">
        <v>361.20</v>
      </c>
      <c r="P124" s="27"/>
      <c r="Q124" s="27">
        <v>3973.50</v>
      </c>
      <c r="R124" s="47"/>
      <c r="S124" s="47"/>
      <c r="T124" s="27">
        <v>3973.50</v>
      </c>
      <c r="U124" s="47"/>
      <c r="V124" s="47"/>
      <c r="W124" s="47"/>
    </row>
    <row r="125" spans="1:23" ht="30">
      <c r="A125" s="106">
        <f t="shared" si="9"/>
        <v>121</v>
      </c>
      <c r="B125" s="108" t="s">
        <v>27</v>
      </c>
      <c r="C125" s="107" t="s">
        <v>38</v>
      </c>
      <c r="D125" s="107"/>
      <c r="E125" s="108"/>
      <c r="F125" s="108" t="s">
        <v>290</v>
      </c>
      <c r="G125" s="104" t="s">
        <v>291</v>
      </c>
      <c r="H125" s="106"/>
      <c r="I125" s="106" t="s">
        <v>672</v>
      </c>
      <c r="J125" s="106">
        <v>2013</v>
      </c>
      <c r="K125" s="106"/>
      <c r="L125" s="113">
        <v>2712.30</v>
      </c>
      <c r="M125" s="118"/>
      <c r="N125" s="118">
        <v>2712.30</v>
      </c>
      <c r="O125" s="118"/>
      <c r="P125" s="113"/>
      <c r="Q125" s="113">
        <v>2712.30</v>
      </c>
      <c r="R125" s="113"/>
      <c r="S125" s="113"/>
      <c r="T125" s="27">
        <v>2712.30</v>
      </c>
      <c r="U125" s="27"/>
      <c r="V125" s="47"/>
      <c r="W125" s="47"/>
    </row>
    <row r="126" spans="1:23" ht="45">
      <c r="A126" s="106">
        <f t="shared" si="9"/>
        <v>122</v>
      </c>
      <c r="B126" s="108" t="s">
        <v>27</v>
      </c>
      <c r="C126" s="107" t="s">
        <v>38</v>
      </c>
      <c r="D126" s="107"/>
      <c r="E126" s="108" t="s">
        <v>292</v>
      </c>
      <c r="F126" s="108" t="s">
        <v>293</v>
      </c>
      <c r="G126" s="104" t="s">
        <v>294</v>
      </c>
      <c r="H126" s="106"/>
      <c r="I126" s="106" t="s">
        <v>673</v>
      </c>
      <c r="J126" s="106" t="s">
        <v>70</v>
      </c>
      <c r="K126" s="106"/>
      <c r="L126" s="113">
        <v>60309</v>
      </c>
      <c r="M126" s="112"/>
      <c r="N126" s="112">
        <v>60309</v>
      </c>
      <c r="O126" s="118"/>
      <c r="P126" s="113"/>
      <c r="Q126" s="113"/>
      <c r="R126" s="118">
        <v>60309</v>
      </c>
      <c r="S126" s="118"/>
      <c r="T126" s="27">
        <f>S126+R126+Q126</f>
        <v>60309</v>
      </c>
      <c r="U126" s="47"/>
      <c r="V126" s="47"/>
      <c r="W126" s="47"/>
    </row>
    <row r="127" spans="1:23" ht="30">
      <c r="A127" s="106">
        <f t="shared" si="9"/>
        <v>123</v>
      </c>
      <c r="B127" s="108" t="s">
        <v>27</v>
      </c>
      <c r="C127" s="107" t="s">
        <v>38</v>
      </c>
      <c r="D127" s="107"/>
      <c r="E127" s="108"/>
      <c r="F127" s="108" t="s">
        <v>295</v>
      </c>
      <c r="G127" s="104" t="s">
        <v>296</v>
      </c>
      <c r="H127" s="106" t="s">
        <v>99</v>
      </c>
      <c r="I127" s="106">
        <v>2.50</v>
      </c>
      <c r="J127" s="106">
        <v>2016</v>
      </c>
      <c r="K127" s="106"/>
      <c r="L127" s="113">
        <v>28473.60</v>
      </c>
      <c r="M127" s="113">
        <v>28473.60</v>
      </c>
      <c r="N127" s="118"/>
      <c r="O127" s="118"/>
      <c r="P127" s="113"/>
      <c r="Q127" s="113"/>
      <c r="R127" s="113"/>
      <c r="S127" s="113"/>
      <c r="T127" s="27">
        <v>0</v>
      </c>
      <c r="U127" s="27">
        <v>28473.60</v>
      </c>
      <c r="V127" s="47"/>
      <c r="W127" s="47"/>
    </row>
    <row r="128" spans="1:23" ht="30">
      <c r="A128" s="106">
        <f t="shared" si="9"/>
        <v>124</v>
      </c>
      <c r="B128" s="108" t="s">
        <v>27</v>
      </c>
      <c r="C128" s="107" t="s">
        <v>38</v>
      </c>
      <c r="D128" s="107"/>
      <c r="E128" s="108" t="s">
        <v>297</v>
      </c>
      <c r="F128" s="108" t="s">
        <v>293</v>
      </c>
      <c r="G128" s="104" t="s">
        <v>298</v>
      </c>
      <c r="H128" s="106" t="s">
        <v>99</v>
      </c>
      <c r="I128" s="134">
        <v>3</v>
      </c>
      <c r="J128" s="106">
        <v>2016</v>
      </c>
      <c r="K128" s="106"/>
      <c r="L128" s="113">
        <v>23807.90</v>
      </c>
      <c r="M128" s="113">
        <v>23807.90</v>
      </c>
      <c r="N128" s="118"/>
      <c r="O128" s="118"/>
      <c r="P128" s="113"/>
      <c r="Q128" s="113"/>
      <c r="R128" s="113"/>
      <c r="S128" s="118"/>
      <c r="T128" s="27">
        <v>0</v>
      </c>
      <c r="U128" s="47">
        <v>23807.90</v>
      </c>
      <c r="V128" s="47"/>
      <c r="W128" s="47"/>
    </row>
    <row r="129" spans="1:23" ht="45">
      <c r="A129" s="106">
        <f t="shared" si="9"/>
        <v>125</v>
      </c>
      <c r="B129" s="108" t="s">
        <v>27</v>
      </c>
      <c r="C129" s="107" t="s">
        <v>38</v>
      </c>
      <c r="D129" s="107"/>
      <c r="E129" s="108" t="s">
        <v>299</v>
      </c>
      <c r="F129" s="108" t="s">
        <v>300</v>
      </c>
      <c r="G129" s="104" t="s">
        <v>301</v>
      </c>
      <c r="H129" s="106" t="s">
        <v>99</v>
      </c>
      <c r="I129" s="134">
        <v>1</v>
      </c>
      <c r="J129" s="106">
        <v>2017</v>
      </c>
      <c r="K129" s="106"/>
      <c r="L129" s="113">
        <v>6402.10</v>
      </c>
      <c r="M129" s="113">
        <v>6402.10</v>
      </c>
      <c r="N129" s="118"/>
      <c r="O129" s="118"/>
      <c r="P129" s="113"/>
      <c r="Q129" s="113"/>
      <c r="R129" s="113"/>
      <c r="S129" s="113"/>
      <c r="T129" s="27">
        <v>0</v>
      </c>
      <c r="U129" s="27"/>
      <c r="V129" s="47">
        <v>6402.10</v>
      </c>
      <c r="W129" s="47"/>
    </row>
    <row r="130" spans="1:23" ht="60">
      <c r="A130" s="106">
        <f t="shared" si="9"/>
        <v>126</v>
      </c>
      <c r="B130" s="108" t="s">
        <v>27</v>
      </c>
      <c r="C130" s="107" t="s">
        <v>38</v>
      </c>
      <c r="D130" s="107"/>
      <c r="E130" s="108" t="s">
        <v>302</v>
      </c>
      <c r="F130" s="108" t="s">
        <v>293</v>
      </c>
      <c r="G130" s="104" t="s">
        <v>303</v>
      </c>
      <c r="H130" s="106" t="s">
        <v>99</v>
      </c>
      <c r="I130" s="106">
        <v>6.60</v>
      </c>
      <c r="J130" s="106">
        <v>2018</v>
      </c>
      <c r="K130" s="106"/>
      <c r="L130" s="113">
        <v>43076.40</v>
      </c>
      <c r="M130" s="113">
        <v>43076.40</v>
      </c>
      <c r="N130" s="118"/>
      <c r="O130" s="118"/>
      <c r="P130" s="113"/>
      <c r="Q130" s="113"/>
      <c r="R130" s="113"/>
      <c r="S130" s="113"/>
      <c r="T130" s="27">
        <v>0</v>
      </c>
      <c r="U130" s="27"/>
      <c r="V130" s="27"/>
      <c r="W130" s="27">
        <v>43076.40</v>
      </c>
    </row>
    <row r="131" spans="1:23" ht="90">
      <c r="A131" s="106">
        <f t="shared" si="9"/>
        <v>127</v>
      </c>
      <c r="B131" s="120" t="s">
        <v>27</v>
      </c>
      <c r="C131" s="117" t="s">
        <v>38</v>
      </c>
      <c r="D131" s="117"/>
      <c r="E131" s="120" t="s">
        <v>304</v>
      </c>
      <c r="F131" s="120" t="s">
        <v>293</v>
      </c>
      <c r="G131" s="121" t="s">
        <v>305</v>
      </c>
      <c r="H131" s="119" t="s">
        <v>99</v>
      </c>
      <c r="I131" s="119">
        <v>6.30</v>
      </c>
      <c r="J131" s="119">
        <v>2019</v>
      </c>
      <c r="K131" s="119"/>
      <c r="L131" s="122">
        <v>41111.699999999997</v>
      </c>
      <c r="M131" s="122">
        <v>41111.699999999997</v>
      </c>
      <c r="N131" s="123"/>
      <c r="O131" s="123"/>
      <c r="P131" s="122"/>
      <c r="Q131" s="122"/>
      <c r="R131" s="122"/>
      <c r="S131" s="122"/>
      <c r="T131" s="84">
        <v>0</v>
      </c>
      <c r="U131" s="84">
        <v>41111.699999999997</v>
      </c>
      <c r="V131" s="85"/>
      <c r="W131" s="85"/>
    </row>
    <row r="132" spans="1:23" ht="76.5" customHeight="1">
      <c r="A132" s="106">
        <f t="shared" si="9"/>
        <v>128</v>
      </c>
      <c r="B132" s="108" t="s">
        <v>27</v>
      </c>
      <c r="C132" s="107" t="s">
        <v>38</v>
      </c>
      <c r="D132" s="107"/>
      <c r="E132" s="108" t="s">
        <v>306</v>
      </c>
      <c r="F132" s="108" t="s">
        <v>307</v>
      </c>
      <c r="G132" s="104" t="s">
        <v>308</v>
      </c>
      <c r="H132" s="106" t="s">
        <v>99</v>
      </c>
      <c r="I132" s="106">
        <v>5.40</v>
      </c>
      <c r="J132" s="106">
        <v>2019</v>
      </c>
      <c r="K132" s="106"/>
      <c r="L132" s="113">
        <v>35217.60</v>
      </c>
      <c r="M132" s="113">
        <v>35217.60</v>
      </c>
      <c r="N132" s="118"/>
      <c r="O132" s="118"/>
      <c r="P132" s="113"/>
      <c r="Q132" s="113"/>
      <c r="R132" s="113"/>
      <c r="S132" s="113"/>
      <c r="T132" s="27">
        <v>0</v>
      </c>
      <c r="U132" s="27">
        <v>35217.60</v>
      </c>
      <c r="V132" s="27"/>
      <c r="W132" s="27"/>
    </row>
    <row r="133" spans="1:23" ht="45">
      <c r="A133" s="106">
        <f t="shared" si="9"/>
        <v>129</v>
      </c>
      <c r="B133" s="108" t="s">
        <v>27</v>
      </c>
      <c r="C133" s="107" t="s">
        <v>38</v>
      </c>
      <c r="D133" s="107"/>
      <c r="E133" s="108" t="s">
        <v>309</v>
      </c>
      <c r="F133" s="108" t="s">
        <v>310</v>
      </c>
      <c r="G133" s="104" t="s">
        <v>311</v>
      </c>
      <c r="H133" s="106" t="s">
        <v>99</v>
      </c>
      <c r="I133" s="134">
        <v>2</v>
      </c>
      <c r="J133" s="106">
        <v>2020</v>
      </c>
      <c r="K133" s="106"/>
      <c r="L133" s="113">
        <v>12951.10</v>
      </c>
      <c r="M133" s="113">
        <v>12951.10</v>
      </c>
      <c r="N133" s="118"/>
      <c r="O133" s="118"/>
      <c r="P133" s="113"/>
      <c r="Q133" s="113"/>
      <c r="R133" s="113"/>
      <c r="S133" s="113"/>
      <c r="T133" s="27">
        <v>0</v>
      </c>
      <c r="U133" s="27">
        <v>12951.10</v>
      </c>
      <c r="V133" s="27"/>
      <c r="W133" s="47"/>
    </row>
    <row r="134" spans="1:23" ht="30">
      <c r="A134" s="106">
        <f t="shared" si="9"/>
        <v>130</v>
      </c>
      <c r="B134" s="108" t="s">
        <v>27</v>
      </c>
      <c r="C134" s="107" t="s">
        <v>38</v>
      </c>
      <c r="D134" s="107"/>
      <c r="E134" s="108" t="s">
        <v>312</v>
      </c>
      <c r="F134" s="108" t="s">
        <v>313</v>
      </c>
      <c r="G134" s="104" t="s">
        <v>657</v>
      </c>
      <c r="H134" s="106" t="s">
        <v>99</v>
      </c>
      <c r="I134" s="106">
        <v>1.50</v>
      </c>
      <c r="J134" s="106" t="s">
        <v>8</v>
      </c>
      <c r="K134" s="106"/>
      <c r="L134" s="118">
        <v>25905.90</v>
      </c>
      <c r="M134" s="118">
        <v>25905.90</v>
      </c>
      <c r="N134" s="118"/>
      <c r="O134" s="118"/>
      <c r="P134" s="118"/>
      <c r="Q134" s="118"/>
      <c r="R134" s="118"/>
      <c r="S134" s="118"/>
      <c r="T134" s="27"/>
      <c r="U134" s="47"/>
      <c r="V134" s="47"/>
      <c r="W134" s="47">
        <v>25905.90</v>
      </c>
    </row>
    <row r="135" spans="1:23" ht="30">
      <c r="A135" s="106">
        <f t="shared" si="10" ref="A135:A138">A134+1</f>
        <v>131</v>
      </c>
      <c r="B135" s="108" t="s">
        <v>27</v>
      </c>
      <c r="C135" s="107" t="s">
        <v>38</v>
      </c>
      <c r="D135" s="107"/>
      <c r="E135" s="107" t="s">
        <v>574</v>
      </c>
      <c r="F135" s="107" t="s">
        <v>575</v>
      </c>
      <c r="G135" s="107" t="s">
        <v>619</v>
      </c>
      <c r="H135" s="106" t="s">
        <v>99</v>
      </c>
      <c r="I135" s="134">
        <v>0.20</v>
      </c>
      <c r="J135" s="58" t="s">
        <v>7</v>
      </c>
      <c r="K135" s="118"/>
      <c r="L135" s="113">
        <v>8623.08</v>
      </c>
      <c r="M135" s="113">
        <v>8623.08</v>
      </c>
      <c r="N135" s="118"/>
      <c r="O135" s="118"/>
      <c r="P135" s="113"/>
      <c r="Q135" s="118"/>
      <c r="R135" s="118"/>
      <c r="S135" s="113"/>
      <c r="T135" s="27"/>
      <c r="U135" s="27">
        <v>0</v>
      </c>
      <c r="V135" s="47">
        <v>8623.08</v>
      </c>
      <c r="W135" s="45"/>
    </row>
    <row r="136" spans="1:23" s="33" customFormat="1" ht="30">
      <c r="A136" s="182">
        <f t="shared" si="10"/>
        <v>132</v>
      </c>
      <c r="B136" s="177" t="s">
        <v>27</v>
      </c>
      <c r="C136" s="45" t="s">
        <v>38</v>
      </c>
      <c r="D136" s="45"/>
      <c r="E136" s="45" t="s">
        <v>576</v>
      </c>
      <c r="F136" s="45" t="s">
        <v>293</v>
      </c>
      <c r="G136" s="45" t="s">
        <v>619</v>
      </c>
      <c r="H136" s="182" t="s">
        <v>99</v>
      </c>
      <c r="I136" s="36">
        <v>5.50</v>
      </c>
      <c r="J136" s="198" t="s">
        <v>6</v>
      </c>
      <c r="K136" s="47"/>
      <c r="L136" s="27">
        <v>237134.84</v>
      </c>
      <c r="M136" s="27">
        <v>237134.84</v>
      </c>
      <c r="N136" s="47"/>
      <c r="O136" s="47"/>
      <c r="P136" s="27"/>
      <c r="Q136" s="47"/>
      <c r="R136" s="47"/>
      <c r="S136" s="27"/>
      <c r="T136" s="27"/>
      <c r="U136" s="27">
        <v>237134.84</v>
      </c>
      <c r="V136" s="27">
        <v>0</v>
      </c>
      <c r="W136" s="45"/>
    </row>
    <row r="137" spans="1:23" s="33" customFormat="1" ht="31.5" customHeight="1">
      <c r="A137" s="195">
        <f t="shared" si="10"/>
        <v>133</v>
      </c>
      <c r="B137" s="177" t="s">
        <v>27</v>
      </c>
      <c r="C137" s="45" t="s">
        <v>38</v>
      </c>
      <c r="D137" s="45"/>
      <c r="E137" s="45" t="s">
        <v>675</v>
      </c>
      <c r="F137" s="45" t="s">
        <v>676</v>
      </c>
      <c r="G137" s="45" t="s">
        <v>677</v>
      </c>
      <c r="H137" s="182" t="s">
        <v>99</v>
      </c>
      <c r="I137" s="36">
        <v>3</v>
      </c>
      <c r="J137" s="198" t="s">
        <v>6</v>
      </c>
      <c r="K137" s="182"/>
      <c r="L137" s="55">
        <f>ROUND(3*854*0.5*1.49*1.24,2)</f>
        <v>2366.7800000000002</v>
      </c>
      <c r="M137" s="55">
        <f>L137</f>
        <v>2366.7800000000002</v>
      </c>
      <c r="N137" s="45"/>
      <c r="O137" s="45"/>
      <c r="P137" s="45"/>
      <c r="Q137" s="45"/>
      <c r="R137" s="45"/>
      <c r="S137" s="45"/>
      <c r="T137" s="45"/>
      <c r="U137" s="55">
        <v>2366.7800000000002</v>
      </c>
      <c r="V137" s="45"/>
      <c r="W137" s="45"/>
    </row>
    <row r="138" spans="1:23" s="33" customFormat="1" ht="45">
      <c r="A138" s="195">
        <f t="shared" si="10"/>
        <v>134</v>
      </c>
      <c r="B138" s="177" t="s">
        <v>27</v>
      </c>
      <c r="C138" s="45" t="s">
        <v>39</v>
      </c>
      <c r="D138" s="45"/>
      <c r="E138" s="177" t="s">
        <v>314</v>
      </c>
      <c r="F138" s="177" t="s">
        <v>315</v>
      </c>
      <c r="G138" s="16" t="s">
        <v>316</v>
      </c>
      <c r="H138" s="182" t="s">
        <v>99</v>
      </c>
      <c r="I138" s="182">
        <v>1.50</v>
      </c>
      <c r="J138" s="182">
        <v>2013</v>
      </c>
      <c r="K138" s="182"/>
      <c r="L138" s="27">
        <v>26363</v>
      </c>
      <c r="M138" s="27">
        <v>26363</v>
      </c>
      <c r="N138" s="47"/>
      <c r="O138" s="47"/>
      <c r="P138" s="27"/>
      <c r="Q138" s="27">
        <v>26363</v>
      </c>
      <c r="R138" s="27"/>
      <c r="S138" s="27"/>
      <c r="T138" s="27">
        <v>26363</v>
      </c>
      <c r="U138" s="27"/>
      <c r="V138" s="27"/>
      <c r="W138" s="27"/>
    </row>
    <row r="139" spans="1:23" s="33" customFormat="1" ht="30">
      <c r="A139" s="182">
        <f t="shared" si="11" ref="A139:A166">A138+1</f>
        <v>135</v>
      </c>
      <c r="B139" s="177" t="s">
        <v>27</v>
      </c>
      <c r="C139" s="45" t="s">
        <v>39</v>
      </c>
      <c r="D139" s="45"/>
      <c r="E139" s="177" t="s">
        <v>317</v>
      </c>
      <c r="F139" s="177" t="s">
        <v>318</v>
      </c>
      <c r="G139" s="16" t="s">
        <v>319</v>
      </c>
      <c r="H139" s="182" t="s">
        <v>99</v>
      </c>
      <c r="I139" s="36">
        <v>3</v>
      </c>
      <c r="J139" s="182">
        <v>2014</v>
      </c>
      <c r="K139" s="182"/>
      <c r="L139" s="27">
        <v>22449.10</v>
      </c>
      <c r="M139" s="27">
        <v>22449.10</v>
      </c>
      <c r="N139" s="47"/>
      <c r="O139" s="47"/>
      <c r="P139" s="27"/>
      <c r="Q139" s="27"/>
      <c r="R139" s="27">
        <v>22449.10</v>
      </c>
      <c r="S139" s="27"/>
      <c r="T139" s="27">
        <v>22449.10</v>
      </c>
      <c r="U139" s="47"/>
      <c r="V139" s="47"/>
      <c r="W139" s="47"/>
    </row>
    <row r="140" spans="1:23" s="33" customFormat="1" ht="30">
      <c r="A140" s="182">
        <f t="shared" si="11"/>
        <v>136</v>
      </c>
      <c r="B140" s="177" t="s">
        <v>27</v>
      </c>
      <c r="C140" s="45" t="s">
        <v>39</v>
      </c>
      <c r="D140" s="45"/>
      <c r="E140" s="177" t="s">
        <v>320</v>
      </c>
      <c r="F140" s="177" t="s">
        <v>321</v>
      </c>
      <c r="G140" s="16" t="s">
        <v>322</v>
      </c>
      <c r="H140" s="182" t="s">
        <v>99</v>
      </c>
      <c r="I140" s="36">
        <v>1</v>
      </c>
      <c r="J140" s="198">
        <v>2013</v>
      </c>
      <c r="K140" s="182"/>
      <c r="L140" s="47">
        <v>8698.60</v>
      </c>
      <c r="M140" s="27">
        <v>8698.60</v>
      </c>
      <c r="N140" s="47"/>
      <c r="O140" s="47"/>
      <c r="P140" s="27"/>
      <c r="Q140" s="47">
        <v>8698.60</v>
      </c>
      <c r="R140" s="47"/>
      <c r="S140" s="27"/>
      <c r="T140" s="27">
        <v>8698.60</v>
      </c>
      <c r="U140" s="27"/>
      <c r="V140" s="47"/>
      <c r="W140" s="47"/>
    </row>
    <row r="141" spans="1:23" s="33" customFormat="1" ht="30">
      <c r="A141" s="182">
        <f t="shared" si="11"/>
        <v>137</v>
      </c>
      <c r="B141" s="177" t="s">
        <v>27</v>
      </c>
      <c r="C141" s="45" t="s">
        <v>39</v>
      </c>
      <c r="D141" s="45"/>
      <c r="E141" s="177" t="s">
        <v>323</v>
      </c>
      <c r="F141" s="177" t="s">
        <v>290</v>
      </c>
      <c r="G141" s="16" t="s">
        <v>291</v>
      </c>
      <c r="H141" s="182"/>
      <c r="I141" s="182"/>
      <c r="J141" s="182" t="s">
        <v>70</v>
      </c>
      <c r="K141" s="182"/>
      <c r="L141" s="27">
        <v>49811.30</v>
      </c>
      <c r="M141" s="47">
        <v>34867.90</v>
      </c>
      <c r="N141" s="47">
        <v>14943.40</v>
      </c>
      <c r="O141" s="47"/>
      <c r="P141" s="27"/>
      <c r="Q141" s="27">
        <v>24905.70</v>
      </c>
      <c r="R141" s="27">
        <v>24905.60</v>
      </c>
      <c r="S141" s="47"/>
      <c r="T141" s="27">
        <v>49811.30</v>
      </c>
      <c r="U141" s="47"/>
      <c r="V141" s="47"/>
      <c r="W141" s="47"/>
    </row>
    <row r="142" spans="1:23" s="33" customFormat="1" ht="45">
      <c r="A142" s="182">
        <f t="shared" si="11"/>
        <v>138</v>
      </c>
      <c r="B142" s="177" t="s">
        <v>27</v>
      </c>
      <c r="C142" s="45" t="s">
        <v>39</v>
      </c>
      <c r="D142" s="45"/>
      <c r="E142" s="177" t="s">
        <v>324</v>
      </c>
      <c r="F142" s="177" t="s">
        <v>325</v>
      </c>
      <c r="G142" s="16" t="s">
        <v>657</v>
      </c>
      <c r="H142" s="182" t="s">
        <v>99</v>
      </c>
      <c r="I142" s="182">
        <v>0.10</v>
      </c>
      <c r="J142" s="198" t="s">
        <v>8</v>
      </c>
      <c r="K142" s="182"/>
      <c r="L142" s="47">
        <v>1727.10</v>
      </c>
      <c r="M142" s="47">
        <v>1727.10</v>
      </c>
      <c r="N142" s="47"/>
      <c r="O142" s="27"/>
      <c r="P142" s="27"/>
      <c r="Q142" s="27"/>
      <c r="R142" s="27"/>
      <c r="S142" s="27"/>
      <c r="T142" s="27"/>
      <c r="U142" s="27"/>
      <c r="V142" s="27"/>
      <c r="W142" s="47">
        <v>1727.10</v>
      </c>
    </row>
    <row r="143" spans="1:23" s="33" customFormat="1" ht="31.5" customHeight="1">
      <c r="A143" s="182">
        <f t="shared" si="11"/>
        <v>139</v>
      </c>
      <c r="B143" s="177" t="s">
        <v>27</v>
      </c>
      <c r="C143" s="45" t="s">
        <v>39</v>
      </c>
      <c r="D143" s="45"/>
      <c r="E143" s="177" t="s">
        <v>326</v>
      </c>
      <c r="F143" s="177" t="s">
        <v>215</v>
      </c>
      <c r="G143" s="16" t="s">
        <v>657</v>
      </c>
      <c r="H143" s="182" t="s">
        <v>99</v>
      </c>
      <c r="I143" s="36">
        <v>1</v>
      </c>
      <c r="J143" s="198" t="s">
        <v>8</v>
      </c>
      <c r="K143" s="182"/>
      <c r="L143" s="47">
        <v>17270.60</v>
      </c>
      <c r="M143" s="47">
        <v>17270.60</v>
      </c>
      <c r="N143" s="47"/>
      <c r="O143" s="27"/>
      <c r="P143" s="27"/>
      <c r="Q143" s="27"/>
      <c r="R143" s="27"/>
      <c r="S143" s="27"/>
      <c r="T143" s="27"/>
      <c r="U143" s="27"/>
      <c r="V143" s="27"/>
      <c r="W143" s="47">
        <v>17270.60</v>
      </c>
    </row>
    <row r="144" spans="1:23" s="33" customFormat="1" ht="45">
      <c r="A144" s="182">
        <f t="shared" si="11"/>
        <v>140</v>
      </c>
      <c r="B144" s="177" t="s">
        <v>27</v>
      </c>
      <c r="C144" s="45" t="s">
        <v>39</v>
      </c>
      <c r="D144" s="45"/>
      <c r="E144" s="45" t="s">
        <v>577</v>
      </c>
      <c r="F144" s="45" t="s">
        <v>578</v>
      </c>
      <c r="G144" s="45" t="s">
        <v>619</v>
      </c>
      <c r="H144" s="182" t="s">
        <v>99</v>
      </c>
      <c r="I144" s="182">
        <v>0.10</v>
      </c>
      <c r="J144" s="58" t="s">
        <v>7</v>
      </c>
      <c r="K144" s="47"/>
      <c r="L144" s="27">
        <v>4311.54</v>
      </c>
      <c r="M144" s="27">
        <v>4311.54</v>
      </c>
      <c r="N144" s="47"/>
      <c r="O144" s="47"/>
      <c r="P144" s="27"/>
      <c r="Q144" s="47"/>
      <c r="R144" s="47"/>
      <c r="S144" s="27"/>
      <c r="T144" s="27"/>
      <c r="U144" s="27">
        <v>0</v>
      </c>
      <c r="V144" s="27">
        <v>4311.54</v>
      </c>
      <c r="W144" s="45"/>
    </row>
    <row r="145" spans="1:23" s="33" customFormat="1" ht="45">
      <c r="A145" s="182">
        <f t="shared" si="11"/>
        <v>141</v>
      </c>
      <c r="B145" s="177" t="s">
        <v>27</v>
      </c>
      <c r="C145" s="45" t="s">
        <v>39</v>
      </c>
      <c r="D145" s="45"/>
      <c r="E145" s="45" t="s">
        <v>579</v>
      </c>
      <c r="F145" s="45" t="s">
        <v>578</v>
      </c>
      <c r="G145" s="45" t="s">
        <v>619</v>
      </c>
      <c r="H145" s="182" t="s">
        <v>99</v>
      </c>
      <c r="I145" s="182">
        <v>0.16</v>
      </c>
      <c r="J145" s="58" t="s">
        <v>7</v>
      </c>
      <c r="K145" s="47"/>
      <c r="L145" s="27">
        <v>6898.47</v>
      </c>
      <c r="M145" s="27">
        <v>6898.47</v>
      </c>
      <c r="N145" s="47"/>
      <c r="O145" s="47"/>
      <c r="P145" s="27"/>
      <c r="Q145" s="47"/>
      <c r="R145" s="47"/>
      <c r="S145" s="27"/>
      <c r="T145" s="27"/>
      <c r="U145" s="27">
        <v>0</v>
      </c>
      <c r="V145" s="27">
        <v>6898.47</v>
      </c>
      <c r="W145" s="45"/>
    </row>
    <row r="146" spans="1:23" s="33" customFormat="1" ht="30">
      <c r="A146" s="182">
        <f t="shared" si="11"/>
        <v>142</v>
      </c>
      <c r="B146" s="177" t="s">
        <v>27</v>
      </c>
      <c r="C146" s="45" t="s">
        <v>39</v>
      </c>
      <c r="D146" s="45"/>
      <c r="E146" s="45" t="s">
        <v>580</v>
      </c>
      <c r="F146" s="45" t="s">
        <v>315</v>
      </c>
      <c r="G146" s="45" t="s">
        <v>619</v>
      </c>
      <c r="H146" s="182" t="s">
        <v>99</v>
      </c>
      <c r="I146" s="182">
        <v>0.85</v>
      </c>
      <c r="J146" s="58" t="s">
        <v>7</v>
      </c>
      <c r="K146" s="47"/>
      <c r="L146" s="27">
        <v>36648.11</v>
      </c>
      <c r="M146" s="27">
        <v>36648.11</v>
      </c>
      <c r="N146" s="47"/>
      <c r="O146" s="47"/>
      <c r="P146" s="27"/>
      <c r="Q146" s="47"/>
      <c r="R146" s="47"/>
      <c r="S146" s="27"/>
      <c r="T146" s="27"/>
      <c r="U146" s="27">
        <v>0</v>
      </c>
      <c r="V146" s="27">
        <v>36648.11</v>
      </c>
      <c r="W146" s="45"/>
    </row>
    <row r="147" spans="1:23" s="33" customFormat="1" ht="30">
      <c r="A147" s="182">
        <f t="shared" si="11"/>
        <v>143</v>
      </c>
      <c r="B147" s="177" t="s">
        <v>27</v>
      </c>
      <c r="C147" s="45" t="s">
        <v>39</v>
      </c>
      <c r="D147" s="45"/>
      <c r="E147" s="45" t="s">
        <v>581</v>
      </c>
      <c r="F147" s="45" t="s">
        <v>204</v>
      </c>
      <c r="G147" s="45" t="s">
        <v>619</v>
      </c>
      <c r="H147" s="182" t="s">
        <v>99</v>
      </c>
      <c r="I147" s="182">
        <v>1.30</v>
      </c>
      <c r="J147" s="58" t="s">
        <v>7</v>
      </c>
      <c r="K147" s="47"/>
      <c r="L147" s="27">
        <v>56050.05</v>
      </c>
      <c r="M147" s="27">
        <v>56050.05</v>
      </c>
      <c r="N147" s="47"/>
      <c r="O147" s="47"/>
      <c r="P147" s="27"/>
      <c r="Q147" s="47"/>
      <c r="R147" s="47"/>
      <c r="S147" s="27"/>
      <c r="T147" s="27"/>
      <c r="U147" s="27">
        <v>0</v>
      </c>
      <c r="V147" s="27">
        <v>56050.05</v>
      </c>
      <c r="W147" s="45"/>
    </row>
    <row r="148" spans="1:23" s="33" customFormat="1" ht="30">
      <c r="A148" s="182">
        <f t="shared" si="11"/>
        <v>144</v>
      </c>
      <c r="B148" s="177" t="s">
        <v>27</v>
      </c>
      <c r="C148" s="45" t="s">
        <v>39</v>
      </c>
      <c r="D148" s="45"/>
      <c r="E148" s="45" t="s">
        <v>582</v>
      </c>
      <c r="F148" s="45" t="s">
        <v>204</v>
      </c>
      <c r="G148" s="45" t="s">
        <v>619</v>
      </c>
      <c r="H148" s="182" t="s">
        <v>99</v>
      </c>
      <c r="I148" s="182">
        <v>1.80</v>
      </c>
      <c r="J148" s="58" t="s">
        <v>7</v>
      </c>
      <c r="K148" s="47"/>
      <c r="L148" s="27">
        <v>77607.77</v>
      </c>
      <c r="M148" s="27">
        <v>77607.77</v>
      </c>
      <c r="N148" s="47"/>
      <c r="O148" s="47"/>
      <c r="P148" s="27"/>
      <c r="Q148" s="47"/>
      <c r="R148" s="47"/>
      <c r="S148" s="27"/>
      <c r="T148" s="27"/>
      <c r="U148" s="27">
        <v>0</v>
      </c>
      <c r="V148" s="27">
        <v>77607.77</v>
      </c>
      <c r="W148" s="45"/>
    </row>
    <row r="149" spans="1:23" s="33" customFormat="1" ht="30">
      <c r="A149" s="182">
        <f t="shared" si="11"/>
        <v>145</v>
      </c>
      <c r="B149" s="177" t="s">
        <v>27</v>
      </c>
      <c r="C149" s="45" t="s">
        <v>39</v>
      </c>
      <c r="D149" s="45"/>
      <c r="E149" s="45" t="s">
        <v>583</v>
      </c>
      <c r="F149" s="45" t="s">
        <v>204</v>
      </c>
      <c r="G149" s="45" t="s">
        <v>619</v>
      </c>
      <c r="H149" s="182" t="s">
        <v>99</v>
      </c>
      <c r="I149" s="182">
        <v>3.50</v>
      </c>
      <c r="J149" s="198" t="s">
        <v>6</v>
      </c>
      <c r="K149" s="47"/>
      <c r="L149" s="27">
        <v>150903.99</v>
      </c>
      <c r="M149" s="27">
        <v>150903.99</v>
      </c>
      <c r="N149" s="47"/>
      <c r="O149" s="47"/>
      <c r="P149" s="27"/>
      <c r="Q149" s="47"/>
      <c r="R149" s="47"/>
      <c r="S149" s="27"/>
      <c r="T149" s="27"/>
      <c r="U149" s="27">
        <v>150903.99</v>
      </c>
      <c r="V149" s="27">
        <v>0</v>
      </c>
      <c r="W149" s="45"/>
    </row>
    <row r="150" spans="1:23" s="33" customFormat="1" ht="33" customHeight="1">
      <c r="A150" s="182">
        <f t="shared" si="11"/>
        <v>146</v>
      </c>
      <c r="B150" s="177" t="s">
        <v>27</v>
      </c>
      <c r="C150" s="45" t="s">
        <v>39</v>
      </c>
      <c r="D150" s="45"/>
      <c r="E150" s="45" t="s">
        <v>584</v>
      </c>
      <c r="F150" s="45" t="s">
        <v>204</v>
      </c>
      <c r="G150" s="45" t="s">
        <v>619</v>
      </c>
      <c r="H150" s="182" t="s">
        <v>99</v>
      </c>
      <c r="I150" s="182">
        <v>5.50</v>
      </c>
      <c r="J150" s="198" t="s">
        <v>6</v>
      </c>
      <c r="K150" s="47"/>
      <c r="L150" s="27">
        <v>237134.84</v>
      </c>
      <c r="M150" s="27">
        <v>237134.84</v>
      </c>
      <c r="N150" s="47"/>
      <c r="O150" s="47"/>
      <c r="P150" s="27"/>
      <c r="Q150" s="47"/>
      <c r="R150" s="47"/>
      <c r="S150" s="27"/>
      <c r="T150" s="27"/>
      <c r="U150" s="27">
        <v>237134.84</v>
      </c>
      <c r="V150" s="27">
        <v>0</v>
      </c>
      <c r="W150" s="45"/>
    </row>
    <row r="151" spans="1:23" s="33" customFormat="1" ht="39.75" customHeight="1">
      <c r="A151" s="182">
        <f t="shared" si="11"/>
        <v>147</v>
      </c>
      <c r="B151" s="177" t="s">
        <v>27</v>
      </c>
      <c r="C151" s="45" t="s">
        <v>40</v>
      </c>
      <c r="D151" s="45"/>
      <c r="E151" s="177" t="s">
        <v>327</v>
      </c>
      <c r="F151" s="177" t="s">
        <v>328</v>
      </c>
      <c r="G151" s="16" t="s">
        <v>329</v>
      </c>
      <c r="H151" s="182" t="s">
        <v>99</v>
      </c>
      <c r="I151" s="182">
        <v>1.75</v>
      </c>
      <c r="J151" s="182" t="s">
        <v>540</v>
      </c>
      <c r="K151" s="182"/>
      <c r="L151" s="27">
        <v>16600</v>
      </c>
      <c r="M151" s="27">
        <v>15600</v>
      </c>
      <c r="N151" s="27">
        <v>1000</v>
      </c>
      <c r="O151" s="27"/>
      <c r="P151" s="47"/>
      <c r="Q151" s="27">
        <v>0</v>
      </c>
      <c r="R151" s="27">
        <v>0</v>
      </c>
      <c r="S151" s="27">
        <v>0</v>
      </c>
      <c r="T151" s="27">
        <v>0</v>
      </c>
      <c r="U151" s="27">
        <v>16600</v>
      </c>
      <c r="V151" s="47"/>
      <c r="W151" s="47"/>
    </row>
    <row r="152" spans="1:23" s="33" customFormat="1" ht="30">
      <c r="A152" s="182">
        <f t="shared" si="11"/>
        <v>148</v>
      </c>
      <c r="B152" s="177" t="s">
        <v>27</v>
      </c>
      <c r="C152" s="45" t="s">
        <v>40</v>
      </c>
      <c r="D152" s="45"/>
      <c r="E152" s="177" t="s">
        <v>330</v>
      </c>
      <c r="F152" s="177" t="s">
        <v>331</v>
      </c>
      <c r="G152" s="16" t="s">
        <v>332</v>
      </c>
      <c r="H152" s="182" t="s">
        <v>127</v>
      </c>
      <c r="I152" s="182" t="s">
        <v>333</v>
      </c>
      <c r="J152" s="182">
        <v>2013</v>
      </c>
      <c r="K152" s="182"/>
      <c r="L152" s="27">
        <v>2296.8000000000002</v>
      </c>
      <c r="M152" s="47"/>
      <c r="N152" s="47"/>
      <c r="O152" s="27">
        <v>2296.8000000000002</v>
      </c>
      <c r="P152" s="47"/>
      <c r="Q152" s="27">
        <v>2296.8000000000002</v>
      </c>
      <c r="R152" s="27"/>
      <c r="S152" s="27"/>
      <c r="T152" s="27">
        <v>2296.8000000000002</v>
      </c>
      <c r="U152" s="27"/>
      <c r="V152" s="47"/>
      <c r="W152" s="47"/>
    </row>
    <row r="153" spans="1:23" s="33" customFormat="1" ht="30">
      <c r="A153" s="182">
        <f t="shared" si="11"/>
        <v>149</v>
      </c>
      <c r="B153" s="177" t="s">
        <v>27</v>
      </c>
      <c r="C153" s="45" t="s">
        <v>41</v>
      </c>
      <c r="D153" s="45"/>
      <c r="E153" s="177" t="s">
        <v>334</v>
      </c>
      <c r="F153" s="177" t="s">
        <v>204</v>
      </c>
      <c r="G153" s="16" t="s">
        <v>335</v>
      </c>
      <c r="H153" s="182"/>
      <c r="I153" s="182" t="s">
        <v>706</v>
      </c>
      <c r="J153" s="182" t="s">
        <v>541</v>
      </c>
      <c r="K153" s="182"/>
      <c r="L153" s="27">
        <v>1600006</v>
      </c>
      <c r="M153" s="27">
        <v>1040004</v>
      </c>
      <c r="N153" s="27">
        <v>560002</v>
      </c>
      <c r="O153" s="47"/>
      <c r="P153" s="27"/>
      <c r="Q153" s="27"/>
      <c r="R153" s="27"/>
      <c r="S153" s="47"/>
      <c r="T153" s="27"/>
      <c r="U153" s="27">
        <v>1600006</v>
      </c>
      <c r="V153" s="47"/>
      <c r="W153" s="47"/>
    </row>
    <row r="154" spans="1:23" s="33" customFormat="1" ht="30">
      <c r="A154" s="182">
        <f t="shared" si="11"/>
        <v>150</v>
      </c>
      <c r="B154" s="177" t="s">
        <v>27</v>
      </c>
      <c r="C154" s="45" t="s">
        <v>41</v>
      </c>
      <c r="D154" s="45"/>
      <c r="E154" s="177" t="s">
        <v>336</v>
      </c>
      <c r="F154" s="177" t="s">
        <v>215</v>
      </c>
      <c r="G154" s="16" t="s">
        <v>657</v>
      </c>
      <c r="H154" s="182" t="s">
        <v>99</v>
      </c>
      <c r="I154" s="182">
        <v>1.20</v>
      </c>
      <c r="J154" s="198" t="s">
        <v>8</v>
      </c>
      <c r="K154" s="182"/>
      <c r="L154" s="47">
        <v>20724.70</v>
      </c>
      <c r="M154" s="47">
        <v>20724.70</v>
      </c>
      <c r="N154" s="47"/>
      <c r="O154" s="27"/>
      <c r="P154" s="27"/>
      <c r="Q154" s="27"/>
      <c r="R154" s="27"/>
      <c r="S154" s="27"/>
      <c r="T154" s="27"/>
      <c r="U154" s="27"/>
      <c r="V154" s="27"/>
      <c r="W154" s="47">
        <v>20724.70</v>
      </c>
    </row>
    <row r="155" spans="1:23" s="33" customFormat="1" ht="30">
      <c r="A155" s="182">
        <f t="shared" si="11"/>
        <v>151</v>
      </c>
      <c r="B155" s="177" t="s">
        <v>27</v>
      </c>
      <c r="C155" s="45" t="s">
        <v>41</v>
      </c>
      <c r="D155" s="45"/>
      <c r="E155" s="177" t="s">
        <v>337</v>
      </c>
      <c r="F155" s="177" t="s">
        <v>215</v>
      </c>
      <c r="G155" s="16" t="s">
        <v>657</v>
      </c>
      <c r="H155" s="182" t="s">
        <v>99</v>
      </c>
      <c r="I155" s="182">
        <v>0.75</v>
      </c>
      <c r="J155" s="198" t="s">
        <v>8</v>
      </c>
      <c r="K155" s="182"/>
      <c r="L155" s="47">
        <v>12952.90</v>
      </c>
      <c r="M155" s="47">
        <v>12952.90</v>
      </c>
      <c r="N155" s="47"/>
      <c r="O155" s="47"/>
      <c r="P155" s="47"/>
      <c r="Q155" s="47"/>
      <c r="R155" s="47"/>
      <c r="S155" s="47"/>
      <c r="T155" s="47"/>
      <c r="U155" s="47"/>
      <c r="V155" s="47"/>
      <c r="W155" s="47">
        <v>12952.90</v>
      </c>
    </row>
    <row r="156" spans="1:23" s="33" customFormat="1" ht="45">
      <c r="A156" s="182">
        <f t="shared" si="11"/>
        <v>152</v>
      </c>
      <c r="B156" s="177" t="s">
        <v>27</v>
      </c>
      <c r="C156" s="45" t="s">
        <v>41</v>
      </c>
      <c r="D156" s="45"/>
      <c r="E156" s="177" t="s">
        <v>338</v>
      </c>
      <c r="F156" s="177" t="s">
        <v>339</v>
      </c>
      <c r="G156" s="16" t="s">
        <v>657</v>
      </c>
      <c r="H156" s="182" t="s">
        <v>99</v>
      </c>
      <c r="I156" s="182">
        <v>1.50</v>
      </c>
      <c r="J156" s="198" t="s">
        <v>8</v>
      </c>
      <c r="K156" s="182"/>
      <c r="L156" s="47">
        <v>25905.90</v>
      </c>
      <c r="M156" s="47">
        <v>25905.90</v>
      </c>
      <c r="N156" s="47"/>
      <c r="O156" s="47"/>
      <c r="P156" s="47"/>
      <c r="Q156" s="47"/>
      <c r="R156" s="47"/>
      <c r="S156" s="47"/>
      <c r="T156" s="47"/>
      <c r="U156" s="47"/>
      <c r="V156" s="47"/>
      <c r="W156" s="47">
        <v>25905.90</v>
      </c>
    </row>
    <row r="157" spans="1:23" s="33" customFormat="1" ht="30">
      <c r="A157" s="182">
        <f t="shared" si="11"/>
        <v>153</v>
      </c>
      <c r="B157" s="177" t="s">
        <v>27</v>
      </c>
      <c r="C157" s="45" t="s">
        <v>41</v>
      </c>
      <c r="D157" s="45"/>
      <c r="E157" s="177" t="s">
        <v>340</v>
      </c>
      <c r="F157" s="177" t="s">
        <v>341</v>
      </c>
      <c r="G157" s="16" t="s">
        <v>657</v>
      </c>
      <c r="H157" s="182" t="s">
        <v>99</v>
      </c>
      <c r="I157" s="36">
        <v>1</v>
      </c>
      <c r="J157" s="198" t="s">
        <v>8</v>
      </c>
      <c r="K157" s="182"/>
      <c r="L157" s="47">
        <v>17270.60</v>
      </c>
      <c r="M157" s="47">
        <v>17270.60</v>
      </c>
      <c r="N157" s="47"/>
      <c r="O157" s="47"/>
      <c r="P157" s="47"/>
      <c r="Q157" s="47"/>
      <c r="R157" s="47"/>
      <c r="S157" s="47"/>
      <c r="T157" s="47"/>
      <c r="U157" s="47"/>
      <c r="V157" s="47"/>
      <c r="W157" s="47">
        <v>17270.60</v>
      </c>
    </row>
    <row r="158" spans="1:23" s="33" customFormat="1" ht="30">
      <c r="A158" s="182">
        <f t="shared" si="11"/>
        <v>154</v>
      </c>
      <c r="B158" s="177" t="s">
        <v>27</v>
      </c>
      <c r="C158" s="45" t="s">
        <v>41</v>
      </c>
      <c r="D158" s="45"/>
      <c r="E158" s="45" t="s">
        <v>585</v>
      </c>
      <c r="F158" s="45" t="s">
        <v>204</v>
      </c>
      <c r="G158" s="45" t="s">
        <v>619</v>
      </c>
      <c r="H158" s="182" t="s">
        <v>99</v>
      </c>
      <c r="I158" s="182">
        <v>0.50</v>
      </c>
      <c r="J158" s="198" t="s">
        <v>7</v>
      </c>
      <c r="K158" s="47"/>
      <c r="L158" s="27">
        <v>21557.71</v>
      </c>
      <c r="M158" s="27">
        <v>21557.71</v>
      </c>
      <c r="N158" s="47"/>
      <c r="O158" s="47"/>
      <c r="P158" s="27"/>
      <c r="Q158" s="47"/>
      <c r="R158" s="47"/>
      <c r="S158" s="27"/>
      <c r="T158" s="27"/>
      <c r="U158" s="27">
        <v>0</v>
      </c>
      <c r="V158" s="27">
        <v>21557.71</v>
      </c>
      <c r="W158" s="45"/>
    </row>
    <row r="159" spans="1:23" s="33" customFormat="1" ht="30">
      <c r="A159" s="182">
        <f t="shared" si="11"/>
        <v>155</v>
      </c>
      <c r="B159" s="177" t="s">
        <v>27</v>
      </c>
      <c r="C159" s="45" t="s">
        <v>41</v>
      </c>
      <c r="D159" s="45"/>
      <c r="E159" s="45" t="s">
        <v>586</v>
      </c>
      <c r="F159" s="45" t="s">
        <v>204</v>
      </c>
      <c r="G159" s="45" t="s">
        <v>619</v>
      </c>
      <c r="H159" s="182" t="s">
        <v>99</v>
      </c>
      <c r="I159" s="182">
        <v>0.60</v>
      </c>
      <c r="J159" s="198" t="s">
        <v>7</v>
      </c>
      <c r="K159" s="47"/>
      <c r="L159" s="27">
        <v>25869.26</v>
      </c>
      <c r="M159" s="27">
        <v>25869.26</v>
      </c>
      <c r="N159" s="47"/>
      <c r="O159" s="47"/>
      <c r="P159" s="27"/>
      <c r="Q159" s="47"/>
      <c r="R159" s="47"/>
      <c r="S159" s="27"/>
      <c r="T159" s="27"/>
      <c r="U159" s="27">
        <v>0</v>
      </c>
      <c r="V159" s="27">
        <v>25869.26</v>
      </c>
      <c r="W159" s="45"/>
    </row>
    <row r="160" spans="1:23" s="33" customFormat="1" ht="30">
      <c r="A160" s="182">
        <f t="shared" si="11"/>
        <v>156</v>
      </c>
      <c r="B160" s="177" t="s">
        <v>27</v>
      </c>
      <c r="C160" s="45" t="s">
        <v>41</v>
      </c>
      <c r="D160" s="45"/>
      <c r="E160" s="45" t="s">
        <v>587</v>
      </c>
      <c r="F160" s="45" t="s">
        <v>204</v>
      </c>
      <c r="G160" s="45" t="s">
        <v>619</v>
      </c>
      <c r="H160" s="182" t="s">
        <v>99</v>
      </c>
      <c r="I160" s="182">
        <v>0.70</v>
      </c>
      <c r="J160" s="198" t="s">
        <v>7</v>
      </c>
      <c r="K160" s="47"/>
      <c r="L160" s="27">
        <v>30180.79</v>
      </c>
      <c r="M160" s="27">
        <v>30180.79</v>
      </c>
      <c r="N160" s="47"/>
      <c r="O160" s="47"/>
      <c r="P160" s="27"/>
      <c r="Q160" s="47"/>
      <c r="R160" s="47"/>
      <c r="S160" s="27"/>
      <c r="T160" s="27"/>
      <c r="U160" s="27">
        <v>0</v>
      </c>
      <c r="V160" s="27">
        <v>30180.79</v>
      </c>
      <c r="W160" s="45"/>
    </row>
    <row r="161" spans="1:23" s="33" customFormat="1" ht="30">
      <c r="A161" s="182">
        <f t="shared" si="11"/>
        <v>157</v>
      </c>
      <c r="B161" s="177" t="s">
        <v>27</v>
      </c>
      <c r="C161" s="45" t="s">
        <v>41</v>
      </c>
      <c r="D161" s="45"/>
      <c r="E161" s="45" t="s">
        <v>588</v>
      </c>
      <c r="F161" s="45" t="s">
        <v>204</v>
      </c>
      <c r="G161" s="45" t="s">
        <v>619</v>
      </c>
      <c r="H161" s="182" t="s">
        <v>99</v>
      </c>
      <c r="I161" s="182">
        <v>0.70</v>
      </c>
      <c r="J161" s="198" t="s">
        <v>7</v>
      </c>
      <c r="K161" s="47"/>
      <c r="L161" s="27">
        <v>30180.79</v>
      </c>
      <c r="M161" s="27">
        <v>30180.79</v>
      </c>
      <c r="N161" s="47"/>
      <c r="O161" s="47"/>
      <c r="P161" s="27"/>
      <c r="Q161" s="47"/>
      <c r="R161" s="47"/>
      <c r="S161" s="27"/>
      <c r="T161" s="27"/>
      <c r="U161" s="27">
        <v>0</v>
      </c>
      <c r="V161" s="27">
        <v>30180.79</v>
      </c>
      <c r="W161" s="45"/>
    </row>
    <row r="162" spans="1:23" s="33" customFormat="1" ht="30">
      <c r="A162" s="182">
        <f t="shared" si="11"/>
        <v>158</v>
      </c>
      <c r="B162" s="177" t="s">
        <v>27</v>
      </c>
      <c r="C162" s="45" t="s">
        <v>41</v>
      </c>
      <c r="D162" s="45"/>
      <c r="E162" s="45" t="s">
        <v>589</v>
      </c>
      <c r="F162" s="45" t="s">
        <v>204</v>
      </c>
      <c r="G162" s="45" t="s">
        <v>619</v>
      </c>
      <c r="H162" s="182" t="s">
        <v>99</v>
      </c>
      <c r="I162" s="182">
        <v>2.2999999999999998</v>
      </c>
      <c r="J162" s="198" t="s">
        <v>7</v>
      </c>
      <c r="K162" s="47"/>
      <c r="L162" s="27">
        <v>99165.48</v>
      </c>
      <c r="M162" s="27">
        <v>99165.48</v>
      </c>
      <c r="N162" s="47"/>
      <c r="O162" s="47"/>
      <c r="P162" s="27"/>
      <c r="Q162" s="47"/>
      <c r="R162" s="47"/>
      <c r="S162" s="27"/>
      <c r="T162" s="27"/>
      <c r="U162" s="27">
        <v>0</v>
      </c>
      <c r="V162" s="27">
        <v>99165.48</v>
      </c>
      <c r="W162" s="45"/>
    </row>
    <row r="163" spans="1:23" s="33" customFormat="1" ht="30">
      <c r="A163" s="182">
        <f t="shared" si="11"/>
        <v>159</v>
      </c>
      <c r="B163" s="177" t="s">
        <v>27</v>
      </c>
      <c r="C163" s="45" t="s">
        <v>41</v>
      </c>
      <c r="D163" s="45"/>
      <c r="E163" s="45" t="s">
        <v>590</v>
      </c>
      <c r="F163" s="45" t="s">
        <v>204</v>
      </c>
      <c r="G163" s="45" t="s">
        <v>619</v>
      </c>
      <c r="H163" s="182" t="s">
        <v>99</v>
      </c>
      <c r="I163" s="182">
        <v>2.2999999999999998</v>
      </c>
      <c r="J163" s="198" t="s">
        <v>7</v>
      </c>
      <c r="K163" s="47"/>
      <c r="L163" s="27">
        <v>99165.48</v>
      </c>
      <c r="M163" s="27">
        <v>99165.48</v>
      </c>
      <c r="N163" s="47"/>
      <c r="O163" s="47"/>
      <c r="P163" s="27"/>
      <c r="Q163" s="47"/>
      <c r="R163" s="47"/>
      <c r="S163" s="27"/>
      <c r="T163" s="27"/>
      <c r="U163" s="27">
        <v>0</v>
      </c>
      <c r="V163" s="27">
        <v>99165.48</v>
      </c>
      <c r="W163" s="45"/>
    </row>
    <row r="164" spans="1:23" s="33" customFormat="1" ht="30">
      <c r="A164" s="182">
        <f t="shared" si="11"/>
        <v>160</v>
      </c>
      <c r="B164" s="177" t="s">
        <v>27</v>
      </c>
      <c r="C164" s="45" t="s">
        <v>41</v>
      </c>
      <c r="D164" s="45"/>
      <c r="E164" s="45" t="s">
        <v>591</v>
      </c>
      <c r="F164" s="45" t="s">
        <v>204</v>
      </c>
      <c r="G164" s="45" t="s">
        <v>619</v>
      </c>
      <c r="H164" s="182" t="s">
        <v>99</v>
      </c>
      <c r="I164" s="182">
        <v>3.90</v>
      </c>
      <c r="J164" s="198" t="s">
        <v>6</v>
      </c>
      <c r="K164" s="47"/>
      <c r="L164" s="27">
        <v>168150.16</v>
      </c>
      <c r="M164" s="27">
        <v>168150.16</v>
      </c>
      <c r="N164" s="47"/>
      <c r="O164" s="47"/>
      <c r="P164" s="27"/>
      <c r="Q164" s="47"/>
      <c r="R164" s="47"/>
      <c r="S164" s="27"/>
      <c r="T164" s="27"/>
      <c r="U164" s="27">
        <v>168150.16</v>
      </c>
      <c r="V164" s="27">
        <v>0</v>
      </c>
      <c r="W164" s="55"/>
    </row>
    <row r="165" spans="1:23" s="33" customFormat="1" ht="30">
      <c r="A165" s="182">
        <f t="shared" si="11"/>
        <v>161</v>
      </c>
      <c r="B165" s="177" t="s">
        <v>27</v>
      </c>
      <c r="C165" s="45" t="s">
        <v>41</v>
      </c>
      <c r="D165" s="45"/>
      <c r="E165" s="45" t="s">
        <v>592</v>
      </c>
      <c r="F165" s="45" t="s">
        <v>204</v>
      </c>
      <c r="G165" s="45" t="s">
        <v>619</v>
      </c>
      <c r="H165" s="182" t="s">
        <v>99</v>
      </c>
      <c r="I165" s="36">
        <v>5</v>
      </c>
      <c r="J165" s="198" t="s">
        <v>6</v>
      </c>
      <c r="K165" s="47"/>
      <c r="L165" s="27">
        <v>215577.13</v>
      </c>
      <c r="M165" s="27">
        <v>215577.13</v>
      </c>
      <c r="N165" s="47"/>
      <c r="O165" s="47"/>
      <c r="P165" s="27"/>
      <c r="Q165" s="47"/>
      <c r="R165" s="47"/>
      <c r="S165" s="27"/>
      <c r="T165" s="27"/>
      <c r="U165" s="27">
        <v>215577.13</v>
      </c>
      <c r="V165" s="27">
        <v>0</v>
      </c>
      <c r="W165" s="55"/>
    </row>
    <row r="166" spans="1:23" s="33" customFormat="1" ht="30">
      <c r="A166" s="182">
        <f t="shared" si="11"/>
        <v>162</v>
      </c>
      <c r="B166" s="177" t="s">
        <v>27</v>
      </c>
      <c r="C166" s="45" t="s">
        <v>45</v>
      </c>
      <c r="D166" s="45"/>
      <c r="E166" s="177" t="s">
        <v>342</v>
      </c>
      <c r="F166" s="177" t="s">
        <v>343</v>
      </c>
      <c r="G166" s="16" t="s">
        <v>344</v>
      </c>
      <c r="H166" s="182" t="s">
        <v>99</v>
      </c>
      <c r="I166" s="36">
        <v>1</v>
      </c>
      <c r="J166" s="182">
        <v>2020</v>
      </c>
      <c r="K166" s="182"/>
      <c r="L166" s="27">
        <v>31244.30</v>
      </c>
      <c r="M166" s="27">
        <v>31244.30</v>
      </c>
      <c r="N166" s="47"/>
      <c r="O166" s="47"/>
      <c r="P166" s="27"/>
      <c r="Q166" s="47"/>
      <c r="R166" s="47"/>
      <c r="S166" s="27"/>
      <c r="T166" s="27">
        <v>0</v>
      </c>
      <c r="U166" s="27">
        <v>31244.30</v>
      </c>
      <c r="V166" s="27"/>
      <c r="W166" s="27"/>
    </row>
    <row r="167" spans="1:23" s="33" customFormat="1" ht="15.75">
      <c r="A167" s="213" t="s">
        <v>29</v>
      </c>
      <c r="B167" s="214"/>
      <c r="C167" s="214"/>
      <c r="D167" s="214"/>
      <c r="E167" s="153"/>
      <c r="F167" s="153"/>
      <c r="G167" s="154"/>
      <c r="H167" s="151"/>
      <c r="I167" s="158"/>
      <c r="J167" s="151"/>
      <c r="K167" s="151"/>
      <c r="L167" s="188"/>
      <c r="M167" s="185"/>
      <c r="N167" s="185"/>
      <c r="O167" s="185"/>
      <c r="P167" s="185"/>
      <c r="Q167" s="185"/>
      <c r="R167" s="185"/>
      <c r="S167" s="185"/>
      <c r="T167" s="185"/>
      <c r="U167" s="185"/>
      <c r="V167" s="155"/>
      <c r="W167" s="161"/>
    </row>
    <row r="168" spans="1:23" s="33" customFormat="1" ht="30">
      <c r="A168" s="182">
        <f>A166+1</f>
        <v>163</v>
      </c>
      <c r="B168" s="182" t="s">
        <v>29</v>
      </c>
      <c r="C168" s="45" t="s">
        <v>34</v>
      </c>
      <c r="D168" s="45"/>
      <c r="E168" s="177"/>
      <c r="F168" s="177"/>
      <c r="G168" s="16" t="s">
        <v>593</v>
      </c>
      <c r="H168" s="8" t="s">
        <v>94</v>
      </c>
      <c r="I168" s="147">
        <v>1</v>
      </c>
      <c r="J168" s="8" t="s">
        <v>540</v>
      </c>
      <c r="K168" s="58"/>
      <c r="L168" s="60">
        <v>2330</v>
      </c>
      <c r="M168" s="59"/>
      <c r="N168" s="59"/>
      <c r="O168" s="59"/>
      <c r="P168" s="60"/>
      <c r="Q168" s="60"/>
      <c r="R168" s="60"/>
      <c r="S168" s="59"/>
      <c r="T168" s="60"/>
      <c r="U168" s="59">
        <v>2330</v>
      </c>
      <c r="V168" s="60">
        <v>0</v>
      </c>
      <c r="W168" s="60">
        <v>0</v>
      </c>
    </row>
    <row r="169" spans="1:23" s="33" customFormat="1" ht="15.75">
      <c r="A169" s="182">
        <f>A168+1</f>
        <v>164</v>
      </c>
      <c r="B169" s="182" t="s">
        <v>29</v>
      </c>
      <c r="C169" s="45" t="s">
        <v>35</v>
      </c>
      <c r="D169" s="45"/>
      <c r="E169" s="45" t="s">
        <v>696</v>
      </c>
      <c r="F169" s="45"/>
      <c r="G169" s="45" t="s">
        <v>697</v>
      </c>
      <c r="H169" s="182" t="s">
        <v>99</v>
      </c>
      <c r="I169" s="36">
        <v>0.30</v>
      </c>
      <c r="J169" s="198" t="s">
        <v>6</v>
      </c>
      <c r="K169" s="182"/>
      <c r="L169" s="45">
        <f>ROUND(I169*5645*1.45*1.24,2)</f>
        <v>3044.91</v>
      </c>
      <c r="M169" s="45"/>
      <c r="N169" s="45">
        <f>L169</f>
        <v>3044.91</v>
      </c>
      <c r="O169" s="45"/>
      <c r="P169" s="45"/>
      <c r="Q169" s="45"/>
      <c r="R169" s="45"/>
      <c r="S169" s="45"/>
      <c r="T169" s="45"/>
      <c r="U169" s="45">
        <f t="shared" si="12" ref="U169:U170">L169</f>
        <v>3044.91</v>
      </c>
      <c r="V169" s="45"/>
      <c r="W169" s="45"/>
    </row>
    <row r="170" spans="1:23" s="33" customFormat="1" ht="15.75">
      <c r="A170" s="182">
        <f t="shared" si="13" ref="A170:A174">A169+1</f>
        <v>165</v>
      </c>
      <c r="B170" s="182" t="s">
        <v>29</v>
      </c>
      <c r="C170" s="45" t="s">
        <v>35</v>
      </c>
      <c r="D170" s="45"/>
      <c r="E170" s="45" t="s">
        <v>691</v>
      </c>
      <c r="F170" s="45"/>
      <c r="G170" s="45" t="s">
        <v>698</v>
      </c>
      <c r="H170" s="182" t="s">
        <v>99</v>
      </c>
      <c r="I170" s="36">
        <v>0.30</v>
      </c>
      <c r="J170" s="198" t="s">
        <v>6</v>
      </c>
      <c r="K170" s="182"/>
      <c r="L170" s="45">
        <f>ROUND(I170*5645*1.45*1.24,2)</f>
        <v>3044.91</v>
      </c>
      <c r="M170" s="45"/>
      <c r="N170" s="45">
        <f>L170</f>
        <v>3044.91</v>
      </c>
      <c r="O170" s="45"/>
      <c r="P170" s="45"/>
      <c r="Q170" s="45"/>
      <c r="R170" s="45"/>
      <c r="S170" s="45"/>
      <c r="T170" s="45"/>
      <c r="U170" s="45">
        <f t="shared" si="12"/>
        <v>3044.91</v>
      </c>
      <c r="V170" s="45"/>
      <c r="W170" s="45"/>
    </row>
    <row r="171" spans="1:23" s="33" customFormat="1" ht="45">
      <c r="A171" s="182">
        <f t="shared" si="13"/>
        <v>166</v>
      </c>
      <c r="B171" s="182" t="s">
        <v>29</v>
      </c>
      <c r="C171" s="45" t="s">
        <v>36</v>
      </c>
      <c r="D171" s="45"/>
      <c r="E171" s="177" t="s">
        <v>608</v>
      </c>
      <c r="F171" s="177" t="s">
        <v>609</v>
      </c>
      <c r="G171" s="16" t="s">
        <v>610</v>
      </c>
      <c r="H171" s="8"/>
      <c r="I171" s="8"/>
      <c r="J171" s="58" t="s">
        <v>542</v>
      </c>
      <c r="K171" s="58"/>
      <c r="L171" s="60">
        <v>5198.2000000000007</v>
      </c>
      <c r="M171" s="59"/>
      <c r="N171" s="59">
        <v>4725.6000000000004</v>
      </c>
      <c r="O171" s="59">
        <v>472.60</v>
      </c>
      <c r="P171" s="60"/>
      <c r="Q171" s="60">
        <v>5198.2000000000007</v>
      </c>
      <c r="R171" s="60"/>
      <c r="S171" s="59"/>
      <c r="T171" s="60">
        <v>5198.2000000000007</v>
      </c>
      <c r="U171" s="59"/>
      <c r="V171" s="59"/>
      <c r="W171" s="59"/>
    </row>
    <row r="172" spans="1:23" s="33" customFormat="1" ht="30">
      <c r="A172" s="182">
        <f>A171+1</f>
        <v>167</v>
      </c>
      <c r="B172" s="182" t="s">
        <v>29</v>
      </c>
      <c r="C172" s="45" t="s">
        <v>36</v>
      </c>
      <c r="D172" s="45"/>
      <c r="E172" s="45" t="s">
        <v>230</v>
      </c>
      <c r="F172" s="45" t="s">
        <v>210</v>
      </c>
      <c r="G172" s="16" t="s">
        <v>634</v>
      </c>
      <c r="H172" s="182" t="s">
        <v>99</v>
      </c>
      <c r="I172" s="182"/>
      <c r="J172" s="198">
        <v>2018</v>
      </c>
      <c r="K172" s="182"/>
      <c r="L172" s="27">
        <v>17000</v>
      </c>
      <c r="M172" s="27">
        <v>17000</v>
      </c>
      <c r="N172" s="45"/>
      <c r="O172" s="45"/>
      <c r="P172" s="45"/>
      <c r="Q172" s="45"/>
      <c r="R172" s="45"/>
      <c r="S172" s="45"/>
      <c r="T172" s="27">
        <v>0</v>
      </c>
      <c r="U172" s="27">
        <v>17000</v>
      </c>
      <c r="V172" s="45"/>
      <c r="W172" s="45"/>
    </row>
    <row r="173" spans="1:23" s="33" customFormat="1" ht="30">
      <c r="A173" s="182">
        <f t="shared" si="13"/>
        <v>168</v>
      </c>
      <c r="B173" s="182" t="s">
        <v>29</v>
      </c>
      <c r="C173" s="45" t="s">
        <v>36</v>
      </c>
      <c r="D173" s="45"/>
      <c r="E173" s="45" t="s">
        <v>635</v>
      </c>
      <c r="F173" s="45" t="s">
        <v>636</v>
      </c>
      <c r="G173" s="16" t="s">
        <v>637</v>
      </c>
      <c r="H173" s="182" t="s">
        <v>99</v>
      </c>
      <c r="I173" s="182"/>
      <c r="J173" s="198">
        <v>2016</v>
      </c>
      <c r="K173" s="182"/>
      <c r="L173" s="27">
        <v>7000</v>
      </c>
      <c r="M173" s="27">
        <v>7000</v>
      </c>
      <c r="N173" s="45"/>
      <c r="O173" s="45"/>
      <c r="P173" s="45"/>
      <c r="Q173" s="45"/>
      <c r="R173" s="45"/>
      <c r="S173" s="45"/>
      <c r="T173" s="27">
        <v>0</v>
      </c>
      <c r="U173" s="27">
        <v>7000</v>
      </c>
      <c r="V173" s="45"/>
      <c r="W173" s="45"/>
    </row>
    <row r="174" spans="1:23" s="33" customFormat="1" ht="30">
      <c r="A174" s="182">
        <f t="shared" si="13"/>
        <v>169</v>
      </c>
      <c r="B174" s="182" t="s">
        <v>29</v>
      </c>
      <c r="C174" s="45" t="s">
        <v>36</v>
      </c>
      <c r="D174" s="45"/>
      <c r="E174" s="45" t="s">
        <v>638</v>
      </c>
      <c r="F174" s="45" t="s">
        <v>639</v>
      </c>
      <c r="G174" s="16" t="s">
        <v>640</v>
      </c>
      <c r="H174" s="182" t="s">
        <v>99</v>
      </c>
      <c r="I174" s="182"/>
      <c r="J174" s="198">
        <v>2017</v>
      </c>
      <c r="K174" s="182"/>
      <c r="L174" s="27">
        <v>6000</v>
      </c>
      <c r="M174" s="27">
        <v>6000</v>
      </c>
      <c r="N174" s="45"/>
      <c r="O174" s="45"/>
      <c r="P174" s="45"/>
      <c r="Q174" s="45"/>
      <c r="R174" s="45"/>
      <c r="S174" s="45"/>
      <c r="T174" s="27">
        <v>0</v>
      </c>
      <c r="U174" s="27">
        <v>6000</v>
      </c>
      <c r="V174" s="45"/>
      <c r="W174" s="45"/>
    </row>
    <row r="175" spans="1:23" s="33" customFormat="1" ht="30">
      <c r="A175" s="182">
        <f>A174+1</f>
        <v>170</v>
      </c>
      <c r="B175" s="58" t="s">
        <v>29</v>
      </c>
      <c r="C175" s="78" t="s">
        <v>36</v>
      </c>
      <c r="D175" s="78"/>
      <c r="E175" s="181" t="s">
        <v>365</v>
      </c>
      <c r="F175" s="181" t="s">
        <v>210</v>
      </c>
      <c r="G175" s="92" t="s">
        <v>366</v>
      </c>
      <c r="H175" s="8"/>
      <c r="I175" s="8"/>
      <c r="J175" s="58">
        <v>2013</v>
      </c>
      <c r="K175" s="58"/>
      <c r="L175" s="60">
        <v>21019</v>
      </c>
      <c r="M175" s="59"/>
      <c r="N175" s="60">
        <v>21019</v>
      </c>
      <c r="O175" s="60"/>
      <c r="P175" s="59"/>
      <c r="Q175" s="60">
        <v>21019</v>
      </c>
      <c r="R175" s="60"/>
      <c r="S175" s="60"/>
      <c r="T175" s="60">
        <v>21019</v>
      </c>
      <c r="U175" s="59"/>
      <c r="V175" s="59"/>
      <c r="W175" s="59"/>
    </row>
    <row r="176" spans="1:23" s="33" customFormat="1" ht="45">
      <c r="A176" s="182">
        <f t="shared" si="14" ref="A176:A201">A175+1</f>
        <v>171</v>
      </c>
      <c r="B176" s="182" t="s">
        <v>29</v>
      </c>
      <c r="C176" s="45" t="s">
        <v>36</v>
      </c>
      <c r="D176" s="45"/>
      <c r="E176" s="177" t="s">
        <v>367</v>
      </c>
      <c r="F176" s="177" t="s">
        <v>210</v>
      </c>
      <c r="G176" s="16" t="s">
        <v>368</v>
      </c>
      <c r="H176" s="8"/>
      <c r="I176" s="8"/>
      <c r="J176" s="58">
        <v>2014</v>
      </c>
      <c r="K176" s="58"/>
      <c r="L176" s="60">
        <v>1769.30</v>
      </c>
      <c r="M176" s="59"/>
      <c r="N176" s="60">
        <v>1769.30</v>
      </c>
      <c r="O176" s="60"/>
      <c r="P176" s="47"/>
      <c r="Q176" s="60"/>
      <c r="R176" s="60">
        <v>1769.30</v>
      </c>
      <c r="S176" s="60"/>
      <c r="T176" s="60">
        <v>1769.30</v>
      </c>
      <c r="U176" s="59"/>
      <c r="V176" s="59"/>
      <c r="W176" s="59"/>
    </row>
    <row r="177" spans="1:23" s="33" customFormat="1" ht="30">
      <c r="A177" s="182">
        <f t="shared" si="14"/>
        <v>172</v>
      </c>
      <c r="B177" s="182" t="s">
        <v>29</v>
      </c>
      <c r="C177" s="45" t="s">
        <v>36</v>
      </c>
      <c r="D177" s="45"/>
      <c r="E177" s="177" t="s">
        <v>369</v>
      </c>
      <c r="F177" s="177" t="s">
        <v>370</v>
      </c>
      <c r="G177" s="16" t="s">
        <v>371</v>
      </c>
      <c r="H177" s="8" t="s">
        <v>99</v>
      </c>
      <c r="I177" s="8">
        <v>0.48</v>
      </c>
      <c r="J177" s="58">
        <v>2024</v>
      </c>
      <c r="K177" s="58"/>
      <c r="L177" s="60">
        <v>8023.40</v>
      </c>
      <c r="M177" s="59"/>
      <c r="N177" s="60">
        <v>8023.40</v>
      </c>
      <c r="O177" s="60"/>
      <c r="P177" s="47"/>
      <c r="Q177" s="60"/>
      <c r="R177" s="60"/>
      <c r="S177" s="60"/>
      <c r="T177" s="60">
        <v>0</v>
      </c>
      <c r="U177" s="59"/>
      <c r="V177" s="60">
        <v>8023.40</v>
      </c>
      <c r="W177" s="59"/>
    </row>
    <row r="178" spans="1:23" s="33" customFormat="1" ht="30">
      <c r="A178" s="182">
        <f t="shared" si="14"/>
        <v>173</v>
      </c>
      <c r="B178" s="182" t="s">
        <v>29</v>
      </c>
      <c r="C178" s="45" t="s">
        <v>36</v>
      </c>
      <c r="D178" s="45"/>
      <c r="E178" s="177" t="s">
        <v>372</v>
      </c>
      <c r="F178" s="177"/>
      <c r="G178" s="16" t="s">
        <v>373</v>
      </c>
      <c r="H178" s="8" t="s">
        <v>99</v>
      </c>
      <c r="I178" s="8">
        <v>3.70</v>
      </c>
      <c r="J178" s="58">
        <v>2014</v>
      </c>
      <c r="K178" s="58"/>
      <c r="L178" s="60">
        <v>7401</v>
      </c>
      <c r="M178" s="59"/>
      <c r="N178" s="60">
        <v>7401</v>
      </c>
      <c r="O178" s="60"/>
      <c r="P178" s="47"/>
      <c r="Q178" s="60"/>
      <c r="R178" s="60">
        <v>7401</v>
      </c>
      <c r="S178" s="60"/>
      <c r="T178" s="60">
        <v>7401</v>
      </c>
      <c r="U178" s="59"/>
      <c r="V178" s="59"/>
      <c r="W178" s="59"/>
    </row>
    <row r="179" spans="1:23" s="33" customFormat="1" ht="30">
      <c r="A179" s="182">
        <f t="shared" si="14"/>
        <v>174</v>
      </c>
      <c r="B179" s="182" t="s">
        <v>29</v>
      </c>
      <c r="C179" s="45" t="s">
        <v>36</v>
      </c>
      <c r="D179" s="45"/>
      <c r="E179" s="177" t="s">
        <v>369</v>
      </c>
      <c r="F179" s="177"/>
      <c r="G179" s="16" t="s">
        <v>730</v>
      </c>
      <c r="H179" s="8" t="s">
        <v>99</v>
      </c>
      <c r="I179" s="8">
        <v>0.70</v>
      </c>
      <c r="J179" s="58">
        <v>2022</v>
      </c>
      <c r="K179" s="58"/>
      <c r="L179" s="60">
        <v>8778.50</v>
      </c>
      <c r="M179" s="59"/>
      <c r="N179" s="60">
        <v>8778.50</v>
      </c>
      <c r="O179" s="60"/>
      <c r="P179" s="47"/>
      <c r="Q179" s="60"/>
      <c r="R179" s="60"/>
      <c r="S179" s="60"/>
      <c r="T179" s="60">
        <v>0</v>
      </c>
      <c r="U179" s="59"/>
      <c r="V179" s="59">
        <v>8778.50</v>
      </c>
      <c r="W179" s="59"/>
    </row>
    <row r="180" spans="1:23" s="33" customFormat="1" ht="45">
      <c r="A180" s="182">
        <f t="shared" si="14"/>
        <v>175</v>
      </c>
      <c r="B180" s="182" t="s">
        <v>29</v>
      </c>
      <c r="C180" s="45" t="s">
        <v>36</v>
      </c>
      <c r="D180" s="45"/>
      <c r="E180" s="177" t="s">
        <v>378</v>
      </c>
      <c r="F180" s="177" t="s">
        <v>379</v>
      </c>
      <c r="G180" s="16" t="s">
        <v>380</v>
      </c>
      <c r="H180" s="8" t="s">
        <v>99</v>
      </c>
      <c r="I180" s="8">
        <v>1.85</v>
      </c>
      <c r="J180" s="58">
        <v>2021</v>
      </c>
      <c r="K180" s="58"/>
      <c r="L180" s="60">
        <v>15000</v>
      </c>
      <c r="M180" s="59"/>
      <c r="N180" s="60">
        <v>15000</v>
      </c>
      <c r="O180" s="60"/>
      <c r="P180" s="47"/>
      <c r="Q180" s="60"/>
      <c r="R180" s="60"/>
      <c r="S180" s="60"/>
      <c r="T180" s="60">
        <v>0</v>
      </c>
      <c r="U180" s="59"/>
      <c r="V180" s="60">
        <v>15000</v>
      </c>
      <c r="W180" s="60"/>
    </row>
    <row r="181" spans="1:23" s="33" customFormat="1" ht="30">
      <c r="A181" s="182">
        <f t="shared" si="14"/>
        <v>176</v>
      </c>
      <c r="B181" s="182" t="s">
        <v>29</v>
      </c>
      <c r="C181" s="45" t="s">
        <v>36</v>
      </c>
      <c r="D181" s="45"/>
      <c r="E181" s="177" t="s">
        <v>367</v>
      </c>
      <c r="F181" s="177" t="s">
        <v>210</v>
      </c>
      <c r="G181" s="16" t="s">
        <v>381</v>
      </c>
      <c r="H181" s="8" t="s">
        <v>99</v>
      </c>
      <c r="I181" s="8">
        <v>4.5999999999999996</v>
      </c>
      <c r="J181" s="58">
        <v>2022</v>
      </c>
      <c r="K181" s="58"/>
      <c r="L181" s="60">
        <v>35000</v>
      </c>
      <c r="M181" s="59"/>
      <c r="N181" s="60">
        <v>35000</v>
      </c>
      <c r="O181" s="60"/>
      <c r="P181" s="47"/>
      <c r="Q181" s="60"/>
      <c r="R181" s="60"/>
      <c r="S181" s="60"/>
      <c r="T181" s="60">
        <v>0</v>
      </c>
      <c r="U181" s="59"/>
      <c r="V181" s="60">
        <v>35000</v>
      </c>
      <c r="W181" s="60"/>
    </row>
    <row r="182" spans="1:23" s="33" customFormat="1" ht="30">
      <c r="A182" s="182">
        <f t="shared" si="14"/>
        <v>177</v>
      </c>
      <c r="B182" s="182" t="s">
        <v>29</v>
      </c>
      <c r="C182" s="45" t="s">
        <v>36</v>
      </c>
      <c r="D182" s="45"/>
      <c r="E182" s="177" t="s">
        <v>382</v>
      </c>
      <c r="F182" s="177" t="s">
        <v>379</v>
      </c>
      <c r="G182" s="16" t="s">
        <v>383</v>
      </c>
      <c r="H182" s="8" t="s">
        <v>99</v>
      </c>
      <c r="I182" s="8">
        <v>1.1000000000000001</v>
      </c>
      <c r="J182" s="58">
        <v>2025</v>
      </c>
      <c r="K182" s="58"/>
      <c r="L182" s="60">
        <v>10000</v>
      </c>
      <c r="M182" s="59"/>
      <c r="N182" s="60">
        <v>10000</v>
      </c>
      <c r="O182" s="60"/>
      <c r="P182" s="47"/>
      <c r="Q182" s="60"/>
      <c r="R182" s="60"/>
      <c r="S182" s="60"/>
      <c r="T182" s="60">
        <v>0</v>
      </c>
      <c r="U182" s="59"/>
      <c r="V182" s="60">
        <v>10000</v>
      </c>
      <c r="W182" s="60"/>
    </row>
    <row r="183" spans="1:23" s="33" customFormat="1" ht="30">
      <c r="A183" s="182">
        <f t="shared" si="14"/>
        <v>178</v>
      </c>
      <c r="B183" s="182" t="s">
        <v>29</v>
      </c>
      <c r="C183" s="45" t="s">
        <v>36</v>
      </c>
      <c r="D183" s="45"/>
      <c r="E183" s="177" t="s">
        <v>384</v>
      </c>
      <c r="F183" s="177" t="s">
        <v>210</v>
      </c>
      <c r="G183" s="16" t="s">
        <v>385</v>
      </c>
      <c r="H183" s="8" t="s">
        <v>99</v>
      </c>
      <c r="I183" s="8">
        <v>0.90</v>
      </c>
      <c r="J183" s="58">
        <v>2026</v>
      </c>
      <c r="K183" s="58"/>
      <c r="L183" s="60">
        <v>8000</v>
      </c>
      <c r="M183" s="59"/>
      <c r="N183" s="60">
        <v>8000</v>
      </c>
      <c r="O183" s="60"/>
      <c r="P183" s="47"/>
      <c r="Q183" s="60"/>
      <c r="R183" s="60"/>
      <c r="S183" s="60"/>
      <c r="T183" s="60">
        <v>0</v>
      </c>
      <c r="U183" s="59"/>
      <c r="V183" s="60"/>
      <c r="W183" s="60">
        <v>8000</v>
      </c>
    </row>
    <row r="184" spans="1:23" s="33" customFormat="1" ht="45">
      <c r="A184" s="182">
        <f t="shared" si="14"/>
        <v>179</v>
      </c>
      <c r="B184" s="182" t="s">
        <v>29</v>
      </c>
      <c r="C184" s="45" t="s">
        <v>36</v>
      </c>
      <c r="D184" s="45"/>
      <c r="E184" s="177"/>
      <c r="F184" s="177"/>
      <c r="G184" s="16" t="s">
        <v>594</v>
      </c>
      <c r="H184" s="8" t="s">
        <v>94</v>
      </c>
      <c r="I184" s="147">
        <v>10</v>
      </c>
      <c r="J184" s="8" t="s">
        <v>739</v>
      </c>
      <c r="K184" s="58"/>
      <c r="L184" s="60">
        <v>22000</v>
      </c>
      <c r="M184" s="59"/>
      <c r="N184" s="59"/>
      <c r="O184" s="59"/>
      <c r="P184" s="27"/>
      <c r="Q184" s="60"/>
      <c r="R184" s="60"/>
      <c r="S184" s="59"/>
      <c r="T184" s="60"/>
      <c r="U184" s="60">
        <v>11000</v>
      </c>
      <c r="V184" s="60">
        <v>6535</v>
      </c>
      <c r="W184" s="60">
        <v>4465</v>
      </c>
    </row>
    <row r="185" spans="1:23" s="33" customFormat="1" ht="30">
      <c r="A185" s="182">
        <f t="shared" si="14"/>
        <v>180</v>
      </c>
      <c r="B185" s="182" t="s">
        <v>29</v>
      </c>
      <c r="C185" s="45" t="s">
        <v>36</v>
      </c>
      <c r="D185" s="45"/>
      <c r="E185" s="177"/>
      <c r="F185" s="177"/>
      <c r="G185" s="16" t="s">
        <v>595</v>
      </c>
      <c r="H185" s="8" t="s">
        <v>94</v>
      </c>
      <c r="I185" s="147">
        <v>10</v>
      </c>
      <c r="J185" s="8" t="s">
        <v>740</v>
      </c>
      <c r="K185" s="58"/>
      <c r="L185" s="60">
        <v>8800</v>
      </c>
      <c r="M185" s="59"/>
      <c r="N185" s="59"/>
      <c r="O185" s="59"/>
      <c r="P185" s="27"/>
      <c r="Q185" s="60"/>
      <c r="R185" s="60"/>
      <c r="S185" s="59"/>
      <c r="T185" s="60"/>
      <c r="U185" s="60">
        <v>2615</v>
      </c>
      <c r="V185" s="27">
        <v>4400</v>
      </c>
      <c r="W185" s="27">
        <v>1785.0000000000002</v>
      </c>
    </row>
    <row r="186" spans="1:23" s="33" customFormat="1" ht="30">
      <c r="A186" s="182">
        <f t="shared" si="14"/>
        <v>181</v>
      </c>
      <c r="B186" s="182" t="s">
        <v>29</v>
      </c>
      <c r="C186" s="45" t="s">
        <v>37</v>
      </c>
      <c r="D186" s="45"/>
      <c r="E186" s="45" t="s">
        <v>486</v>
      </c>
      <c r="F186" s="45"/>
      <c r="G186" s="16" t="s">
        <v>641</v>
      </c>
      <c r="H186" s="182" t="s">
        <v>99</v>
      </c>
      <c r="I186" s="45"/>
      <c r="J186" s="198">
        <v>2017</v>
      </c>
      <c r="K186" s="182"/>
      <c r="L186" s="27">
        <v>21700</v>
      </c>
      <c r="M186" s="27">
        <v>21700</v>
      </c>
      <c r="N186" s="45"/>
      <c r="O186" s="45"/>
      <c r="P186" s="45"/>
      <c r="Q186" s="45"/>
      <c r="R186" s="45"/>
      <c r="S186" s="45"/>
      <c r="T186" s="27">
        <v>0</v>
      </c>
      <c r="U186" s="27">
        <v>21700</v>
      </c>
      <c r="V186" s="45"/>
      <c r="W186" s="45"/>
    </row>
    <row r="187" spans="1:23" s="33" customFormat="1" ht="45">
      <c r="A187" s="182">
        <f t="shared" si="14"/>
        <v>182</v>
      </c>
      <c r="B187" s="182" t="s">
        <v>29</v>
      </c>
      <c r="C187" s="45" t="s">
        <v>37</v>
      </c>
      <c r="D187" s="45"/>
      <c r="E187" s="45" t="s">
        <v>642</v>
      </c>
      <c r="F187" s="45" t="s">
        <v>643</v>
      </c>
      <c r="G187" s="16" t="s">
        <v>645</v>
      </c>
      <c r="H187" s="182" t="s">
        <v>99</v>
      </c>
      <c r="I187" s="45"/>
      <c r="J187" s="198">
        <v>2016</v>
      </c>
      <c r="K187" s="182"/>
      <c r="L187" s="27">
        <v>7000</v>
      </c>
      <c r="M187" s="27">
        <v>7000</v>
      </c>
      <c r="N187" s="45"/>
      <c r="O187" s="45"/>
      <c r="P187" s="45"/>
      <c r="Q187" s="45"/>
      <c r="R187" s="45"/>
      <c r="S187" s="45"/>
      <c r="T187" s="27">
        <v>0</v>
      </c>
      <c r="U187" s="27">
        <v>7000</v>
      </c>
      <c r="V187" s="45"/>
      <c r="W187" s="45"/>
    </row>
    <row r="188" spans="1:23" s="33" customFormat="1" ht="30">
      <c r="A188" s="182">
        <f t="shared" si="14"/>
        <v>183</v>
      </c>
      <c r="B188" s="182" t="s">
        <v>29</v>
      </c>
      <c r="C188" s="45" t="s">
        <v>37</v>
      </c>
      <c r="D188" s="45"/>
      <c r="E188" s="45" t="s">
        <v>644</v>
      </c>
      <c r="F188" s="45" t="s">
        <v>370</v>
      </c>
      <c r="G188" s="16" t="s">
        <v>646</v>
      </c>
      <c r="H188" s="182" t="s">
        <v>99</v>
      </c>
      <c r="I188" s="182"/>
      <c r="J188" s="198">
        <v>2013</v>
      </c>
      <c r="K188" s="182"/>
      <c r="L188" s="47">
        <v>7401.10</v>
      </c>
      <c r="M188" s="47">
        <v>7401.10</v>
      </c>
      <c r="N188" s="45"/>
      <c r="O188" s="45"/>
      <c r="P188" s="45"/>
      <c r="Q188" s="47">
        <v>7401.10</v>
      </c>
      <c r="R188" s="45"/>
      <c r="S188" s="45"/>
      <c r="T188" s="27">
        <v>7401.10</v>
      </c>
      <c r="U188" s="45"/>
      <c r="V188" s="45"/>
      <c r="W188" s="45"/>
    </row>
    <row r="189" spans="1:23" s="33" customFormat="1" ht="30">
      <c r="A189" s="182">
        <f t="shared" si="14"/>
        <v>184</v>
      </c>
      <c r="B189" s="182" t="s">
        <v>29</v>
      </c>
      <c r="C189" s="78" t="s">
        <v>37</v>
      </c>
      <c r="D189" s="78"/>
      <c r="E189" s="181" t="s">
        <v>392</v>
      </c>
      <c r="F189" s="181" t="s">
        <v>393</v>
      </c>
      <c r="G189" s="92" t="s">
        <v>394</v>
      </c>
      <c r="H189" s="8" t="s">
        <v>99</v>
      </c>
      <c r="I189" s="8">
        <v>1.31</v>
      </c>
      <c r="J189" s="58">
        <v>2014</v>
      </c>
      <c r="K189" s="58"/>
      <c r="L189" s="60">
        <v>7401</v>
      </c>
      <c r="M189" s="59"/>
      <c r="N189" s="60">
        <v>7401</v>
      </c>
      <c r="O189" s="60"/>
      <c r="P189" s="59"/>
      <c r="Q189" s="60"/>
      <c r="R189" s="60">
        <v>7401</v>
      </c>
      <c r="S189" s="60"/>
      <c r="T189" s="60">
        <v>7401</v>
      </c>
      <c r="U189" s="59"/>
      <c r="V189" s="59"/>
      <c r="W189" s="59"/>
    </row>
    <row r="190" spans="1:23" s="33" customFormat="1" ht="30">
      <c r="A190" s="182">
        <f t="shared" si="14"/>
        <v>185</v>
      </c>
      <c r="B190" s="182" t="s">
        <v>29</v>
      </c>
      <c r="C190" s="45" t="s">
        <v>37</v>
      </c>
      <c r="D190" s="45"/>
      <c r="E190" s="177" t="s">
        <v>392</v>
      </c>
      <c r="F190" s="177" t="s">
        <v>395</v>
      </c>
      <c r="G190" s="16" t="s">
        <v>396</v>
      </c>
      <c r="H190" s="8" t="s">
        <v>99</v>
      </c>
      <c r="I190" s="8">
        <v>0.23</v>
      </c>
      <c r="J190" s="58">
        <v>2014</v>
      </c>
      <c r="K190" s="58"/>
      <c r="L190" s="60">
        <v>7401</v>
      </c>
      <c r="M190" s="59"/>
      <c r="N190" s="60">
        <v>7401</v>
      </c>
      <c r="O190" s="60"/>
      <c r="P190" s="47"/>
      <c r="Q190" s="60"/>
      <c r="R190" s="60">
        <v>7401</v>
      </c>
      <c r="S190" s="60"/>
      <c r="T190" s="60">
        <v>7401</v>
      </c>
      <c r="U190" s="59"/>
      <c r="V190" s="47"/>
      <c r="W190" s="47"/>
    </row>
    <row r="191" spans="1:23" s="33" customFormat="1" ht="30">
      <c r="A191" s="182">
        <f t="shared" si="14"/>
        <v>186</v>
      </c>
      <c r="B191" s="182" t="s">
        <v>29</v>
      </c>
      <c r="C191" s="45" t="s">
        <v>37</v>
      </c>
      <c r="D191" s="45"/>
      <c r="E191" s="177"/>
      <c r="F191" s="177"/>
      <c r="G191" s="16" t="s">
        <v>596</v>
      </c>
      <c r="H191" s="182" t="s">
        <v>94</v>
      </c>
      <c r="I191" s="36">
        <v>17</v>
      </c>
      <c r="J191" s="198" t="s">
        <v>741</v>
      </c>
      <c r="K191" s="182"/>
      <c r="L191" s="27">
        <v>37140</v>
      </c>
      <c r="M191" s="47"/>
      <c r="N191" s="47"/>
      <c r="O191" s="47"/>
      <c r="P191" s="27"/>
      <c r="Q191" s="27"/>
      <c r="R191" s="27"/>
      <c r="S191" s="47"/>
      <c r="T191" s="27"/>
      <c r="U191" s="27">
        <v>15140</v>
      </c>
      <c r="V191" s="27">
        <v>13070</v>
      </c>
      <c r="W191" s="27">
        <v>8930</v>
      </c>
    </row>
    <row r="192" spans="1:23" s="33" customFormat="1" ht="30">
      <c r="A192" s="182">
        <f t="shared" si="14"/>
        <v>187</v>
      </c>
      <c r="B192" s="182" t="s">
        <v>29</v>
      </c>
      <c r="C192" s="45" t="s">
        <v>37</v>
      </c>
      <c r="D192" s="45"/>
      <c r="E192" s="177"/>
      <c r="F192" s="177"/>
      <c r="G192" s="16" t="s">
        <v>597</v>
      </c>
      <c r="H192" s="182" t="s">
        <v>94</v>
      </c>
      <c r="I192" s="36">
        <v>17</v>
      </c>
      <c r="J192" s="198" t="s">
        <v>742</v>
      </c>
      <c r="K192" s="182"/>
      <c r="L192" s="27">
        <v>14860.000000000004</v>
      </c>
      <c r="M192" s="47"/>
      <c r="N192" s="47"/>
      <c r="O192" s="47"/>
      <c r="P192" s="27"/>
      <c r="Q192" s="27"/>
      <c r="R192" s="27"/>
      <c r="S192" s="47"/>
      <c r="T192" s="27"/>
      <c r="U192" s="27">
        <v>5230</v>
      </c>
      <c r="V192" s="27">
        <v>6060.0000000000009</v>
      </c>
      <c r="W192" s="27">
        <v>3570.0000000000005</v>
      </c>
    </row>
    <row r="193" spans="1:23" s="33" customFormat="1" ht="45">
      <c r="A193" s="182">
        <f t="shared" si="14"/>
        <v>188</v>
      </c>
      <c r="B193" s="182" t="s">
        <v>29</v>
      </c>
      <c r="C193" s="45" t="s">
        <v>37</v>
      </c>
      <c r="D193" s="45"/>
      <c r="E193" s="177" t="s">
        <v>386</v>
      </c>
      <c r="F193" s="177" t="s">
        <v>611</v>
      </c>
      <c r="G193" s="16" t="s">
        <v>612</v>
      </c>
      <c r="H193" s="182"/>
      <c r="I193" s="182"/>
      <c r="J193" s="182" t="s">
        <v>542</v>
      </c>
      <c r="K193" s="182"/>
      <c r="L193" s="27">
        <v>4098.30</v>
      </c>
      <c r="M193" s="47"/>
      <c r="N193" s="47">
        <v>3725.70</v>
      </c>
      <c r="O193" s="47">
        <v>372.60</v>
      </c>
      <c r="P193" s="27"/>
      <c r="Q193" s="27">
        <v>4098.30</v>
      </c>
      <c r="R193" s="27"/>
      <c r="S193" s="47"/>
      <c r="T193" s="27">
        <v>4098.30</v>
      </c>
      <c r="U193" s="27"/>
      <c r="V193" s="27"/>
      <c r="W193" s="27"/>
    </row>
    <row r="194" spans="1:23" s="33" customFormat="1" ht="45">
      <c r="A194" s="182">
        <f t="shared" si="14"/>
        <v>189</v>
      </c>
      <c r="B194" s="182" t="s">
        <v>29</v>
      </c>
      <c r="C194" s="45" t="s">
        <v>38</v>
      </c>
      <c r="D194" s="45"/>
      <c r="E194" s="177" t="s">
        <v>397</v>
      </c>
      <c r="F194" s="177" t="s">
        <v>300</v>
      </c>
      <c r="G194" s="16" t="s">
        <v>398</v>
      </c>
      <c r="H194" s="182"/>
      <c r="I194" s="182"/>
      <c r="J194" s="182" t="s">
        <v>547</v>
      </c>
      <c r="K194" s="182"/>
      <c r="L194" s="27">
        <v>27382</v>
      </c>
      <c r="M194" s="47">
        <v>19167.40</v>
      </c>
      <c r="N194" s="47">
        <v>8214.60</v>
      </c>
      <c r="O194" s="47"/>
      <c r="P194" s="27"/>
      <c r="Q194" s="27"/>
      <c r="R194" s="27"/>
      <c r="S194" s="47">
        <v>13691</v>
      </c>
      <c r="T194" s="27">
        <v>13691</v>
      </c>
      <c r="U194" s="27">
        <v>13691</v>
      </c>
      <c r="V194" s="27"/>
      <c r="W194" s="27"/>
    </row>
    <row r="195" spans="1:23" s="33" customFormat="1" ht="30">
      <c r="A195" s="182">
        <f t="shared" si="14"/>
        <v>190</v>
      </c>
      <c r="B195" s="182" t="s">
        <v>29</v>
      </c>
      <c r="C195" s="45" t="s">
        <v>38</v>
      </c>
      <c r="D195" s="45"/>
      <c r="E195" s="177"/>
      <c r="F195" s="177"/>
      <c r="G195" s="16" t="s">
        <v>598</v>
      </c>
      <c r="H195" s="182" t="s">
        <v>94</v>
      </c>
      <c r="I195" s="36">
        <v>16</v>
      </c>
      <c r="J195" s="198" t="s">
        <v>742</v>
      </c>
      <c r="K195" s="182"/>
      <c r="L195" s="27">
        <v>38320</v>
      </c>
      <c r="M195" s="47"/>
      <c r="N195" s="47"/>
      <c r="O195" s="47"/>
      <c r="P195" s="27"/>
      <c r="Q195" s="27"/>
      <c r="R195" s="27"/>
      <c r="S195" s="47"/>
      <c r="T195" s="27"/>
      <c r="U195" s="27">
        <v>14370.000000000002</v>
      </c>
      <c r="V195" s="27">
        <v>14370.000000000002</v>
      </c>
      <c r="W195" s="27">
        <v>9580</v>
      </c>
    </row>
    <row r="196" spans="1:23" s="33" customFormat="1" ht="30">
      <c r="A196" s="182">
        <f t="shared" si="14"/>
        <v>191</v>
      </c>
      <c r="B196" s="182" t="s">
        <v>29</v>
      </c>
      <c r="C196" s="45" t="s">
        <v>38</v>
      </c>
      <c r="D196" s="45"/>
      <c r="E196" s="177"/>
      <c r="F196" s="177"/>
      <c r="G196" s="16" t="s">
        <v>599</v>
      </c>
      <c r="H196" s="182" t="s">
        <v>94</v>
      </c>
      <c r="I196" s="36">
        <v>16</v>
      </c>
      <c r="J196" s="198" t="s">
        <v>742</v>
      </c>
      <c r="K196" s="182"/>
      <c r="L196" s="27">
        <v>15280.000000000002</v>
      </c>
      <c r="M196" s="47"/>
      <c r="N196" s="47"/>
      <c r="O196" s="47"/>
      <c r="P196" s="27"/>
      <c r="Q196" s="27"/>
      <c r="R196" s="27"/>
      <c r="S196" s="47"/>
      <c r="T196" s="27"/>
      <c r="U196" s="27">
        <v>5730.0000000000009</v>
      </c>
      <c r="V196" s="27">
        <v>5730.0000000000009</v>
      </c>
      <c r="W196" s="27">
        <v>3820.0000000000005</v>
      </c>
    </row>
    <row r="197" spans="1:23" s="33" customFormat="1" ht="45">
      <c r="A197" s="182">
        <f t="shared" si="14"/>
        <v>192</v>
      </c>
      <c r="B197" s="182" t="s">
        <v>29</v>
      </c>
      <c r="C197" s="45" t="s">
        <v>39</v>
      </c>
      <c r="D197" s="45"/>
      <c r="E197" s="177" t="s">
        <v>317</v>
      </c>
      <c r="F197" s="177" t="s">
        <v>318</v>
      </c>
      <c r="G197" s="16" t="s">
        <v>399</v>
      </c>
      <c r="H197" s="182"/>
      <c r="I197" s="36"/>
      <c r="J197" s="182">
        <v>2013</v>
      </c>
      <c r="K197" s="182"/>
      <c r="L197" s="27">
        <v>1485.50</v>
      </c>
      <c r="M197" s="47"/>
      <c r="N197" s="47">
        <v>1485.50</v>
      </c>
      <c r="O197" s="47"/>
      <c r="P197" s="27"/>
      <c r="Q197" s="47">
        <v>1485.50</v>
      </c>
      <c r="R197" s="27"/>
      <c r="S197" s="27"/>
      <c r="T197" s="27">
        <v>1485.50</v>
      </c>
      <c r="U197" s="27"/>
      <c r="V197" s="47"/>
      <c r="W197" s="47"/>
    </row>
    <row r="198" spans="1:23" s="33" customFormat="1" ht="60">
      <c r="A198" s="182">
        <f t="shared" si="14"/>
        <v>193</v>
      </c>
      <c r="B198" s="182" t="s">
        <v>29</v>
      </c>
      <c r="C198" s="45" t="s">
        <v>39</v>
      </c>
      <c r="D198" s="45"/>
      <c r="E198" s="177" t="s">
        <v>317</v>
      </c>
      <c r="F198" s="177" t="s">
        <v>318</v>
      </c>
      <c r="G198" s="16" t="s">
        <v>400</v>
      </c>
      <c r="H198" s="182"/>
      <c r="I198" s="36"/>
      <c r="J198" s="182" t="s">
        <v>548</v>
      </c>
      <c r="K198" s="182"/>
      <c r="L198" s="27">
        <v>27382</v>
      </c>
      <c r="M198" s="47">
        <v>17524.50</v>
      </c>
      <c r="N198" s="47">
        <v>9857.50</v>
      </c>
      <c r="O198" s="47"/>
      <c r="P198" s="27"/>
      <c r="Q198" s="27"/>
      <c r="R198" s="27">
        <v>13691</v>
      </c>
      <c r="S198" s="47">
        <v>13691</v>
      </c>
      <c r="T198" s="27">
        <v>27382</v>
      </c>
      <c r="U198" s="27"/>
      <c r="V198" s="47"/>
      <c r="W198" s="47"/>
    </row>
    <row r="199" spans="1:23" s="33" customFormat="1" ht="30">
      <c r="A199" s="182">
        <f t="shared" si="14"/>
        <v>194</v>
      </c>
      <c r="B199" s="182" t="s">
        <v>29</v>
      </c>
      <c r="C199" s="45" t="s">
        <v>39</v>
      </c>
      <c r="D199" s="45"/>
      <c r="E199" s="177"/>
      <c r="F199" s="177"/>
      <c r="G199" s="16" t="s">
        <v>600</v>
      </c>
      <c r="H199" s="182" t="s">
        <v>94</v>
      </c>
      <c r="I199" s="36">
        <v>9</v>
      </c>
      <c r="J199" s="198" t="s">
        <v>742</v>
      </c>
      <c r="K199" s="182"/>
      <c r="L199" s="27">
        <v>21555</v>
      </c>
      <c r="M199" s="47"/>
      <c r="N199" s="47"/>
      <c r="O199" s="47"/>
      <c r="P199" s="27"/>
      <c r="Q199" s="27"/>
      <c r="R199" s="27"/>
      <c r="S199" s="47"/>
      <c r="T199" s="27"/>
      <c r="U199" s="169">
        <v>9580</v>
      </c>
      <c r="V199" s="169">
        <v>7185.0000000000009</v>
      </c>
      <c r="W199" s="169">
        <v>4790</v>
      </c>
    </row>
    <row r="200" spans="1:23" s="33" customFormat="1" ht="30">
      <c r="A200" s="182">
        <f t="shared" si="14"/>
        <v>195</v>
      </c>
      <c r="B200" s="182" t="s">
        <v>29</v>
      </c>
      <c r="C200" s="45" t="s">
        <v>39</v>
      </c>
      <c r="D200" s="45"/>
      <c r="E200" s="177"/>
      <c r="F200" s="177"/>
      <c r="G200" s="16" t="s">
        <v>601</v>
      </c>
      <c r="H200" s="182" t="s">
        <v>94</v>
      </c>
      <c r="I200" s="36">
        <v>9</v>
      </c>
      <c r="J200" s="198" t="s">
        <v>742</v>
      </c>
      <c r="K200" s="182"/>
      <c r="L200" s="27">
        <v>8595</v>
      </c>
      <c r="M200" s="47"/>
      <c r="N200" s="47"/>
      <c r="O200" s="47"/>
      <c r="P200" s="27"/>
      <c r="Q200" s="27"/>
      <c r="R200" s="27"/>
      <c r="S200" s="47"/>
      <c r="T200" s="27"/>
      <c r="U200" s="169">
        <v>2865.0000000000005</v>
      </c>
      <c r="V200" s="169">
        <v>3820.0000000000005</v>
      </c>
      <c r="W200" s="169">
        <v>1910.0000000000002</v>
      </c>
    </row>
    <row r="201" spans="1:23" s="33" customFormat="1" ht="30">
      <c r="A201" s="182">
        <f t="shared" si="14"/>
        <v>196</v>
      </c>
      <c r="B201" s="182" t="s">
        <v>29</v>
      </c>
      <c r="C201" s="45" t="s">
        <v>41</v>
      </c>
      <c r="D201" s="45"/>
      <c r="E201" s="177"/>
      <c r="F201" s="177"/>
      <c r="G201" s="16" t="s">
        <v>602</v>
      </c>
      <c r="H201" s="182" t="s">
        <v>94</v>
      </c>
      <c r="I201" s="36">
        <v>1</v>
      </c>
      <c r="J201" s="198" t="s">
        <v>6</v>
      </c>
      <c r="K201" s="182"/>
      <c r="L201" s="27">
        <v>2395</v>
      </c>
      <c r="M201" s="47"/>
      <c r="N201" s="47"/>
      <c r="O201" s="47"/>
      <c r="P201" s="27"/>
      <c r="Q201" s="27"/>
      <c r="R201" s="27"/>
      <c r="S201" s="47"/>
      <c r="T201" s="27"/>
      <c r="U201" s="27">
        <v>2395</v>
      </c>
      <c r="V201" s="27">
        <v>0</v>
      </c>
      <c r="W201" s="27">
        <v>0</v>
      </c>
    </row>
    <row r="202" spans="1:23" s="33" customFormat="1" ht="15.75" customHeight="1">
      <c r="A202" s="213" t="s">
        <v>24</v>
      </c>
      <c r="B202" s="214"/>
      <c r="C202" s="214"/>
      <c r="D202" s="215"/>
      <c r="E202" s="153"/>
      <c r="F202" s="153"/>
      <c r="G202" s="154"/>
      <c r="H202" s="151"/>
      <c r="I202" s="151"/>
      <c r="J202" s="151"/>
      <c r="K202" s="151"/>
      <c r="L202" s="155"/>
      <c r="M202" s="156"/>
      <c r="N202" s="156"/>
      <c r="O202" s="156"/>
      <c r="P202" s="156"/>
      <c r="Q202" s="156"/>
      <c r="R202" s="156"/>
      <c r="S202" s="156"/>
      <c r="T202" s="156"/>
      <c r="U202" s="156"/>
      <c r="V202" s="156"/>
      <c r="W202" s="150"/>
    </row>
    <row r="203" spans="1:30" s="57" customFormat="1" ht="30">
      <c r="A203" s="56">
        <f>A201+1</f>
        <v>197</v>
      </c>
      <c r="B203" s="180" t="s">
        <v>717</v>
      </c>
      <c r="C203" s="86"/>
      <c r="D203" s="86"/>
      <c r="E203" s="180"/>
      <c r="F203" s="180"/>
      <c r="G203" s="87" t="s">
        <v>535</v>
      </c>
      <c r="H203" s="88" t="s">
        <v>401</v>
      </c>
      <c r="I203" s="88">
        <v>143074.29999999999</v>
      </c>
      <c r="J203" s="88" t="s">
        <v>540</v>
      </c>
      <c r="K203" s="88"/>
      <c r="L203" s="89">
        <v>544790.19999999995</v>
      </c>
      <c r="M203" s="90"/>
      <c r="N203" s="90"/>
      <c r="O203" s="63"/>
      <c r="P203" s="89">
        <v>544790.19999999995</v>
      </c>
      <c r="Q203" s="90"/>
      <c r="R203" s="90"/>
      <c r="S203" s="90"/>
      <c r="T203" s="90"/>
      <c r="U203" s="89">
        <v>544790.19999999995</v>
      </c>
      <c r="V203" s="90"/>
      <c r="W203" s="90"/>
      <c r="X203" s="33"/>
      <c r="Y203" s="33"/>
      <c r="Z203" s="33"/>
      <c r="AA203" s="33"/>
      <c r="AB203" s="33"/>
      <c r="AC203" s="33"/>
      <c r="AD203" s="33"/>
    </row>
    <row r="204" spans="1:30" s="57" customFormat="1" ht="15.75">
      <c r="A204" s="56"/>
      <c r="B204" s="56"/>
      <c r="C204" s="45" t="s">
        <v>36</v>
      </c>
      <c r="D204" s="45"/>
      <c r="E204" s="177"/>
      <c r="F204" s="177"/>
      <c r="G204" s="16" t="s">
        <v>535</v>
      </c>
      <c r="H204" s="182" t="s">
        <v>401</v>
      </c>
      <c r="I204" s="182">
        <v>47337</v>
      </c>
      <c r="J204" s="198" t="s">
        <v>540</v>
      </c>
      <c r="K204" s="182"/>
      <c r="L204" s="47">
        <v>117814.70</v>
      </c>
      <c r="M204" s="47"/>
      <c r="N204" s="47"/>
      <c r="O204" s="27"/>
      <c r="P204" s="47">
        <v>117814.70</v>
      </c>
      <c r="Q204" s="47"/>
      <c r="R204" s="47"/>
      <c r="S204" s="47"/>
      <c r="T204" s="47"/>
      <c r="U204" s="47">
        <v>117814.70</v>
      </c>
      <c r="V204" s="47"/>
      <c r="W204" s="47"/>
      <c r="X204" s="33"/>
      <c r="Y204" s="33"/>
      <c r="Z204" s="33"/>
      <c r="AA204" s="33"/>
      <c r="AB204" s="33"/>
      <c r="AC204" s="33"/>
      <c r="AD204" s="33"/>
    </row>
    <row r="205" spans="1:30" s="57" customFormat="1" ht="15.75">
      <c r="A205" s="56"/>
      <c r="B205" s="56"/>
      <c r="C205" s="45" t="s">
        <v>37</v>
      </c>
      <c r="D205" s="45"/>
      <c r="E205" s="177"/>
      <c r="F205" s="177"/>
      <c r="G205" s="16" t="s">
        <v>535</v>
      </c>
      <c r="H205" s="182" t="s">
        <v>401</v>
      </c>
      <c r="I205" s="182">
        <v>13397.30</v>
      </c>
      <c r="J205" s="198" t="s">
        <v>540</v>
      </c>
      <c r="K205" s="182"/>
      <c r="L205" s="47">
        <v>63045.60</v>
      </c>
      <c r="M205" s="47"/>
      <c r="N205" s="47"/>
      <c r="O205" s="27"/>
      <c r="P205" s="47">
        <v>63045.60</v>
      </c>
      <c r="Q205" s="47"/>
      <c r="R205" s="47"/>
      <c r="S205" s="47"/>
      <c r="T205" s="47"/>
      <c r="U205" s="47">
        <v>63045.60</v>
      </c>
      <c r="V205" s="47"/>
      <c r="W205" s="47"/>
      <c r="X205" s="33"/>
      <c r="Y205" s="33"/>
      <c r="Z205" s="33"/>
      <c r="AA205" s="33"/>
      <c r="AB205" s="33"/>
      <c r="AC205" s="33"/>
      <c r="AD205" s="33"/>
    </row>
    <row r="206" spans="1:30" s="57" customFormat="1" ht="15.75">
      <c r="A206" s="56"/>
      <c r="B206" s="56"/>
      <c r="C206" s="45" t="s">
        <v>38</v>
      </c>
      <c r="D206" s="45"/>
      <c r="E206" s="177"/>
      <c r="F206" s="177"/>
      <c r="G206" s="16" t="s">
        <v>535</v>
      </c>
      <c r="H206" s="182" t="s">
        <v>401</v>
      </c>
      <c r="I206" s="182">
        <v>31260.30</v>
      </c>
      <c r="J206" s="198" t="s">
        <v>540</v>
      </c>
      <c r="K206" s="182"/>
      <c r="L206" s="47">
        <v>91567.20</v>
      </c>
      <c r="M206" s="47"/>
      <c r="N206" s="47"/>
      <c r="O206" s="27"/>
      <c r="P206" s="47">
        <v>91567.20</v>
      </c>
      <c r="Q206" s="47"/>
      <c r="R206" s="47"/>
      <c r="S206" s="47"/>
      <c r="T206" s="47"/>
      <c r="U206" s="47">
        <v>91567.20</v>
      </c>
      <c r="V206" s="47"/>
      <c r="W206" s="47"/>
      <c r="X206" s="33"/>
      <c r="Y206" s="33"/>
      <c r="Z206" s="33"/>
      <c r="AA206" s="33"/>
      <c r="AB206" s="33"/>
      <c r="AC206" s="33"/>
      <c r="AD206" s="33"/>
    </row>
    <row r="207" spans="1:30" s="57" customFormat="1" ht="15.75">
      <c r="A207" s="56"/>
      <c r="B207" s="56"/>
      <c r="C207" s="45" t="s">
        <v>39</v>
      </c>
      <c r="D207" s="45"/>
      <c r="E207" s="177"/>
      <c r="F207" s="177"/>
      <c r="G207" s="16" t="s">
        <v>535</v>
      </c>
      <c r="H207" s="182" t="s">
        <v>401</v>
      </c>
      <c r="I207" s="182">
        <v>6637.80</v>
      </c>
      <c r="J207" s="198" t="s">
        <v>540</v>
      </c>
      <c r="K207" s="182"/>
      <c r="L207" s="47">
        <v>40310</v>
      </c>
      <c r="M207" s="47"/>
      <c r="N207" s="47"/>
      <c r="O207" s="27"/>
      <c r="P207" s="47">
        <v>40310</v>
      </c>
      <c r="Q207" s="47"/>
      <c r="R207" s="47"/>
      <c r="S207" s="47"/>
      <c r="T207" s="47"/>
      <c r="U207" s="47">
        <v>40310</v>
      </c>
      <c r="V207" s="47"/>
      <c r="W207" s="47"/>
      <c r="X207" s="33"/>
      <c r="Y207" s="33"/>
      <c r="Z207" s="33"/>
      <c r="AA207" s="33"/>
      <c r="AB207" s="33"/>
      <c r="AC207" s="33"/>
      <c r="AD207" s="33"/>
    </row>
    <row r="208" spans="1:30" s="57" customFormat="1" ht="15.75">
      <c r="A208" s="56"/>
      <c r="B208" s="56"/>
      <c r="C208" s="45" t="s">
        <v>41</v>
      </c>
      <c r="D208" s="45"/>
      <c r="E208" s="177"/>
      <c r="F208" s="177" t="s">
        <v>402</v>
      </c>
      <c r="G208" s="16" t="s">
        <v>535</v>
      </c>
      <c r="H208" s="182" t="s">
        <v>401</v>
      </c>
      <c r="I208" s="182">
        <v>4600</v>
      </c>
      <c r="J208" s="198" t="s">
        <v>540</v>
      </c>
      <c r="K208" s="182"/>
      <c r="L208" s="47">
        <v>31034.80</v>
      </c>
      <c r="M208" s="47"/>
      <c r="N208" s="47"/>
      <c r="O208" s="27"/>
      <c r="P208" s="47">
        <v>31034.80</v>
      </c>
      <c r="Q208" s="47"/>
      <c r="R208" s="47"/>
      <c r="S208" s="47"/>
      <c r="T208" s="47"/>
      <c r="U208" s="47">
        <v>31034.80</v>
      </c>
      <c r="V208" s="47"/>
      <c r="W208" s="47"/>
      <c r="X208" s="33"/>
      <c r="Y208" s="33"/>
      <c r="Z208" s="33"/>
      <c r="AA208" s="33"/>
      <c r="AB208" s="33"/>
      <c r="AC208" s="33"/>
      <c r="AD208" s="33"/>
    </row>
    <row r="209" spans="1:30" s="57" customFormat="1" ht="15.75">
      <c r="A209" s="56"/>
      <c r="B209" s="56"/>
      <c r="C209" s="45" t="s">
        <v>45</v>
      </c>
      <c r="D209" s="45"/>
      <c r="E209" s="177"/>
      <c r="F209" s="177"/>
      <c r="G209" s="16" t="s">
        <v>535</v>
      </c>
      <c r="H209" s="182" t="s">
        <v>401</v>
      </c>
      <c r="I209" s="182">
        <v>24356.20</v>
      </c>
      <c r="J209" s="198" t="s">
        <v>540</v>
      </c>
      <c r="K209" s="182"/>
      <c r="L209" s="47">
        <v>92327.30</v>
      </c>
      <c r="M209" s="47"/>
      <c r="N209" s="47"/>
      <c r="O209" s="27"/>
      <c r="P209" s="47">
        <v>92327.30</v>
      </c>
      <c r="Q209" s="47"/>
      <c r="R209" s="47"/>
      <c r="S209" s="47"/>
      <c r="T209" s="47"/>
      <c r="U209" s="47">
        <v>92327.30</v>
      </c>
      <c r="V209" s="47"/>
      <c r="W209" s="47"/>
      <c r="X209" s="33"/>
      <c r="Y209" s="33"/>
      <c r="Z209" s="33"/>
      <c r="AA209" s="33"/>
      <c r="AB209" s="33"/>
      <c r="AC209" s="33"/>
      <c r="AD209" s="33"/>
    </row>
    <row r="210" spans="1:30" s="57" customFormat="1" ht="15.75">
      <c r="A210" s="56"/>
      <c r="B210" s="56"/>
      <c r="C210" s="45" t="s">
        <v>45</v>
      </c>
      <c r="D210" s="45"/>
      <c r="E210" s="177"/>
      <c r="F210" s="177"/>
      <c r="G210" s="16" t="s">
        <v>535</v>
      </c>
      <c r="H210" s="182" t="s">
        <v>401</v>
      </c>
      <c r="I210" s="182">
        <v>8389</v>
      </c>
      <c r="J210" s="198" t="s">
        <v>540</v>
      </c>
      <c r="K210" s="182"/>
      <c r="L210" s="47">
        <v>49145.90</v>
      </c>
      <c r="M210" s="47"/>
      <c r="N210" s="47"/>
      <c r="O210" s="27"/>
      <c r="P210" s="47">
        <v>49145.90</v>
      </c>
      <c r="Q210" s="47"/>
      <c r="R210" s="47"/>
      <c r="S210" s="47"/>
      <c r="T210" s="47"/>
      <c r="U210" s="47">
        <v>49145.90</v>
      </c>
      <c r="V210" s="47"/>
      <c r="W210" s="47"/>
      <c r="X210" s="33"/>
      <c r="Y210" s="33"/>
      <c r="Z210" s="33"/>
      <c r="AA210" s="33"/>
      <c r="AB210" s="33"/>
      <c r="AC210" s="33"/>
      <c r="AD210" s="33"/>
    </row>
    <row r="211" spans="1:30" s="57" customFormat="1" ht="15.75">
      <c r="A211" s="56"/>
      <c r="B211" s="56"/>
      <c r="C211" s="45" t="s">
        <v>46</v>
      </c>
      <c r="D211" s="45"/>
      <c r="E211" s="177"/>
      <c r="F211" s="177"/>
      <c r="G211" s="16" t="s">
        <v>535</v>
      </c>
      <c r="H211" s="182" t="s">
        <v>401</v>
      </c>
      <c r="I211" s="182">
        <v>1506.80</v>
      </c>
      <c r="J211" s="198" t="s">
        <v>540</v>
      </c>
      <c r="K211" s="182"/>
      <c r="L211" s="47">
        <v>15693.10</v>
      </c>
      <c r="M211" s="47"/>
      <c r="N211" s="47"/>
      <c r="O211" s="27"/>
      <c r="P211" s="47">
        <v>15693.10</v>
      </c>
      <c r="Q211" s="47"/>
      <c r="R211" s="47"/>
      <c r="S211" s="47"/>
      <c r="T211" s="47"/>
      <c r="U211" s="47">
        <v>15693.10</v>
      </c>
      <c r="V211" s="47"/>
      <c r="W211" s="47"/>
      <c r="X211" s="33"/>
      <c r="Y211" s="33"/>
      <c r="Z211" s="33"/>
      <c r="AA211" s="33"/>
      <c r="AB211" s="33"/>
      <c r="AC211" s="33"/>
      <c r="AD211" s="33"/>
    </row>
    <row r="212" spans="1:30" s="57" customFormat="1" ht="15.75">
      <c r="A212" s="56"/>
      <c r="B212" s="56"/>
      <c r="C212" s="45" t="s">
        <v>50</v>
      </c>
      <c r="D212" s="45"/>
      <c r="E212" s="177"/>
      <c r="F212" s="177"/>
      <c r="G212" s="16" t="s">
        <v>535</v>
      </c>
      <c r="H212" s="182" t="s">
        <v>401</v>
      </c>
      <c r="I212" s="182">
        <v>4400</v>
      </c>
      <c r="J212" s="198" t="s">
        <v>540</v>
      </c>
      <c r="K212" s="182"/>
      <c r="L212" s="47">
        <v>30730</v>
      </c>
      <c r="M212" s="47"/>
      <c r="N212" s="47"/>
      <c r="O212" s="27"/>
      <c r="P212" s="47">
        <v>30730</v>
      </c>
      <c r="Q212" s="47"/>
      <c r="R212" s="47"/>
      <c r="S212" s="47"/>
      <c r="T212" s="47"/>
      <c r="U212" s="47">
        <v>30730</v>
      </c>
      <c r="V212" s="47"/>
      <c r="W212" s="47"/>
      <c r="X212" s="33"/>
      <c r="Y212" s="33"/>
      <c r="Z212" s="33"/>
      <c r="AA212" s="33"/>
      <c r="AB212" s="33"/>
      <c r="AC212" s="33"/>
      <c r="AD212" s="33"/>
    </row>
    <row r="213" spans="1:30" s="57" customFormat="1" ht="15.75">
      <c r="A213" s="56"/>
      <c r="B213" s="56"/>
      <c r="C213" s="45" t="s">
        <v>51</v>
      </c>
      <c r="D213" s="45"/>
      <c r="E213" s="177"/>
      <c r="F213" s="177"/>
      <c r="G213" s="16" t="s">
        <v>535</v>
      </c>
      <c r="H213" s="182" t="s">
        <v>401</v>
      </c>
      <c r="I213" s="182">
        <v>1189.9000000000001</v>
      </c>
      <c r="J213" s="198" t="s">
        <v>540</v>
      </c>
      <c r="K213" s="182"/>
      <c r="L213" s="47">
        <v>13121.60</v>
      </c>
      <c r="M213" s="47"/>
      <c r="N213" s="47"/>
      <c r="O213" s="27"/>
      <c r="P213" s="47">
        <v>13121.60</v>
      </c>
      <c r="Q213" s="47"/>
      <c r="R213" s="47"/>
      <c r="S213" s="47"/>
      <c r="T213" s="47"/>
      <c r="U213" s="47">
        <v>13121.60</v>
      </c>
      <c r="V213" s="47"/>
      <c r="W213" s="47"/>
      <c r="X213" s="33"/>
      <c r="Y213" s="33"/>
      <c r="Z213" s="33"/>
      <c r="AA213" s="33"/>
      <c r="AB213" s="33"/>
      <c r="AC213" s="33"/>
      <c r="AD213" s="33"/>
    </row>
    <row r="214" spans="1:23" s="33" customFormat="1" ht="30">
      <c r="A214" s="186">
        <f>A203+1</f>
        <v>198</v>
      </c>
      <c r="B214" s="179" t="s">
        <v>717</v>
      </c>
      <c r="C214" s="45"/>
      <c r="D214" s="198"/>
      <c r="E214" s="196"/>
      <c r="F214" s="196"/>
      <c r="G214" s="16" t="s">
        <v>403</v>
      </c>
      <c r="H214" s="198" t="s">
        <v>94</v>
      </c>
      <c r="I214" s="199" t="s">
        <v>404</v>
      </c>
      <c r="J214" s="198" t="s">
        <v>405</v>
      </c>
      <c r="K214" s="198"/>
      <c r="L214" s="27">
        <f>L215+L216+L217+L218+L219</f>
        <v>462167.29999999993</v>
      </c>
      <c r="M214" s="47"/>
      <c r="N214" s="47"/>
      <c r="O214" s="47"/>
      <c r="P214" s="27">
        <v>462167.30</v>
      </c>
      <c r="Q214" s="27"/>
      <c r="R214" s="27"/>
      <c r="S214" s="27"/>
      <c r="T214" s="27"/>
      <c r="U214" s="27">
        <f>U215+U216+U217+U218+U219</f>
        <v>365169.10</v>
      </c>
      <c r="V214" s="27">
        <f t="shared" si="15" ref="V214:W214">V215+V216+V217+V218+V219</f>
        <v>20517.30</v>
      </c>
      <c r="W214" s="27">
        <f t="shared" si="15"/>
        <v>76480.900000000009</v>
      </c>
    </row>
    <row r="215" spans="1:23" s="33" customFormat="1" ht="30">
      <c r="A215" s="62"/>
      <c r="B215" s="56"/>
      <c r="C215" s="45" t="s">
        <v>406</v>
      </c>
      <c r="D215" s="45" t="s">
        <v>407</v>
      </c>
      <c r="E215" s="196" t="s">
        <v>38</v>
      </c>
      <c r="F215" s="196" t="s">
        <v>204</v>
      </c>
      <c r="G215" s="16" t="s">
        <v>403</v>
      </c>
      <c r="H215" s="198" t="s">
        <v>408</v>
      </c>
      <c r="I215" s="199" t="s">
        <v>409</v>
      </c>
      <c r="J215" s="198" t="s">
        <v>410</v>
      </c>
      <c r="K215" s="198"/>
      <c r="L215" s="27">
        <v>20517.30</v>
      </c>
      <c r="M215" s="47"/>
      <c r="N215" s="47"/>
      <c r="O215" s="47"/>
      <c r="P215" s="27">
        <v>20517.30</v>
      </c>
      <c r="Q215" s="27"/>
      <c r="R215" s="27"/>
      <c r="S215" s="27"/>
      <c r="T215" s="27"/>
      <c r="U215" s="27"/>
      <c r="V215" s="47">
        <v>20517.30</v>
      </c>
      <c r="W215" s="47"/>
    </row>
    <row r="216" spans="1:23" s="33" customFormat="1" ht="30">
      <c r="A216" s="62"/>
      <c r="B216" s="56"/>
      <c r="C216" s="94" t="s">
        <v>37</v>
      </c>
      <c r="D216" s="45" t="s">
        <v>411</v>
      </c>
      <c r="E216" s="177" t="s">
        <v>36</v>
      </c>
      <c r="F216" s="177" t="s">
        <v>412</v>
      </c>
      <c r="G216" s="92" t="s">
        <v>403</v>
      </c>
      <c r="H216" s="8" t="s">
        <v>408</v>
      </c>
      <c r="I216" s="8" t="s">
        <v>413</v>
      </c>
      <c r="J216" s="58" t="s">
        <v>414</v>
      </c>
      <c r="K216" s="58"/>
      <c r="L216" s="60">
        <v>4308.80</v>
      </c>
      <c r="M216" s="60"/>
      <c r="N216" s="59"/>
      <c r="O216" s="59"/>
      <c r="P216" s="60">
        <v>4308.80</v>
      </c>
      <c r="Q216" s="60"/>
      <c r="R216" s="59"/>
      <c r="S216" s="59"/>
      <c r="T216" s="60"/>
      <c r="U216" s="59"/>
      <c r="V216" s="59"/>
      <c r="W216" s="59">
        <v>4308.80</v>
      </c>
    </row>
    <row r="217" spans="1:23" s="33" customFormat="1" ht="75">
      <c r="A217" s="62"/>
      <c r="B217" s="56"/>
      <c r="C217" s="94" t="s">
        <v>38</v>
      </c>
      <c r="D217" s="91" t="s">
        <v>415</v>
      </c>
      <c r="E217" s="177" t="s">
        <v>416</v>
      </c>
      <c r="F217" s="177" t="s">
        <v>532</v>
      </c>
      <c r="G217" s="16" t="s">
        <v>403</v>
      </c>
      <c r="H217" s="8" t="s">
        <v>408</v>
      </c>
      <c r="I217" s="93" t="s">
        <v>417</v>
      </c>
      <c r="J217" s="58" t="s">
        <v>418</v>
      </c>
      <c r="K217" s="58"/>
      <c r="L217" s="60">
        <v>274684.80</v>
      </c>
      <c r="M217" s="59"/>
      <c r="N217" s="59"/>
      <c r="O217" s="59"/>
      <c r="P217" s="60">
        <v>274684.80</v>
      </c>
      <c r="Q217" s="60"/>
      <c r="R217" s="60"/>
      <c r="S217" s="60"/>
      <c r="T217" s="60"/>
      <c r="U217" s="60">
        <v>202512.70</v>
      </c>
      <c r="V217" s="59"/>
      <c r="W217" s="59">
        <v>72172.100000000006</v>
      </c>
    </row>
    <row r="218" spans="1:23" s="33" customFormat="1" ht="45">
      <c r="A218" s="62"/>
      <c r="B218" s="56"/>
      <c r="C218" s="94" t="s">
        <v>419</v>
      </c>
      <c r="D218" s="45" t="s">
        <v>420</v>
      </c>
      <c r="E218" s="177" t="s">
        <v>421</v>
      </c>
      <c r="F218" s="177" t="s">
        <v>204</v>
      </c>
      <c r="G218" s="16" t="s">
        <v>403</v>
      </c>
      <c r="H218" s="8" t="s">
        <v>408</v>
      </c>
      <c r="I218" s="8" t="s">
        <v>422</v>
      </c>
      <c r="J218" s="61" t="s">
        <v>423</v>
      </c>
      <c r="K218" s="61"/>
      <c r="L218" s="60">
        <v>63554.50</v>
      </c>
      <c r="M218" s="59"/>
      <c r="N218" s="59"/>
      <c r="O218" s="59"/>
      <c r="P218" s="60">
        <v>63554.50</v>
      </c>
      <c r="Q218" s="60"/>
      <c r="R218" s="60"/>
      <c r="S218" s="60"/>
      <c r="T218" s="60"/>
      <c r="U218" s="60">
        <v>63554.50</v>
      </c>
      <c r="V218" s="59"/>
      <c r="W218" s="59"/>
    </row>
    <row r="219" spans="1:23" s="33" customFormat="1" ht="30">
      <c r="A219" s="187"/>
      <c r="B219" s="58"/>
      <c r="C219" s="94" t="s">
        <v>41</v>
      </c>
      <c r="D219" s="91" t="s">
        <v>424</v>
      </c>
      <c r="E219" s="177" t="s">
        <v>425</v>
      </c>
      <c r="F219" s="177" t="s">
        <v>204</v>
      </c>
      <c r="G219" s="16" t="s">
        <v>403</v>
      </c>
      <c r="H219" s="8" t="s">
        <v>408</v>
      </c>
      <c r="I219" s="8" t="s">
        <v>426</v>
      </c>
      <c r="J219" s="61" t="s">
        <v>82</v>
      </c>
      <c r="K219" s="61"/>
      <c r="L219" s="60">
        <v>99101.90</v>
      </c>
      <c r="M219" s="59"/>
      <c r="N219" s="59"/>
      <c r="O219" s="59"/>
      <c r="P219" s="60">
        <v>99101.90</v>
      </c>
      <c r="Q219" s="60"/>
      <c r="R219" s="60"/>
      <c r="S219" s="60"/>
      <c r="T219" s="60"/>
      <c r="U219" s="60">
        <v>99101.90</v>
      </c>
      <c r="V219" s="59"/>
      <c r="W219" s="59"/>
    </row>
    <row r="220" spans="1:23" s="33" customFormat="1" ht="30">
      <c r="A220" s="58">
        <f>A214+1</f>
        <v>199</v>
      </c>
      <c r="B220" s="58" t="s">
        <v>24</v>
      </c>
      <c r="C220" s="45" t="s">
        <v>33</v>
      </c>
      <c r="D220" s="45"/>
      <c r="E220" s="177" t="s">
        <v>427</v>
      </c>
      <c r="F220" s="177" t="s">
        <v>428</v>
      </c>
      <c r="G220" s="16" t="s">
        <v>429</v>
      </c>
      <c r="H220" s="8"/>
      <c r="I220" s="8"/>
      <c r="J220" s="8" t="s">
        <v>549</v>
      </c>
      <c r="K220" s="58"/>
      <c r="L220" s="60">
        <v>68400</v>
      </c>
      <c r="M220" s="59"/>
      <c r="N220" s="60">
        <v>68400</v>
      </c>
      <c r="O220" s="60"/>
      <c r="P220" s="59"/>
      <c r="Q220" s="60">
        <v>8600</v>
      </c>
      <c r="R220" s="60">
        <v>8600</v>
      </c>
      <c r="S220" s="60">
        <v>8600</v>
      </c>
      <c r="T220" s="60">
        <v>25800</v>
      </c>
      <c r="U220" s="60">
        <v>42600</v>
      </c>
      <c r="V220" s="59"/>
      <c r="W220" s="59"/>
    </row>
    <row r="221" spans="1:23" s="33" customFormat="1" ht="30">
      <c r="A221" s="182">
        <f>A220+1</f>
        <v>200</v>
      </c>
      <c r="B221" s="182" t="s">
        <v>24</v>
      </c>
      <c r="C221" s="45" t="s">
        <v>430</v>
      </c>
      <c r="D221" s="45"/>
      <c r="E221" s="177" t="s">
        <v>143</v>
      </c>
      <c r="F221" s="177" t="s">
        <v>357</v>
      </c>
      <c r="G221" s="16" t="s">
        <v>431</v>
      </c>
      <c r="H221" s="8"/>
      <c r="I221" s="8"/>
      <c r="J221" s="8" t="s">
        <v>550</v>
      </c>
      <c r="K221" s="58"/>
      <c r="L221" s="60">
        <v>3352700</v>
      </c>
      <c r="M221" s="59"/>
      <c r="N221" s="60">
        <v>3352700</v>
      </c>
      <c r="O221" s="60"/>
      <c r="P221" s="59"/>
      <c r="Q221" s="60">
        <v>38600</v>
      </c>
      <c r="R221" s="60">
        <v>40600</v>
      </c>
      <c r="S221" s="60">
        <v>36600</v>
      </c>
      <c r="T221" s="60">
        <v>115800</v>
      </c>
      <c r="U221" s="60">
        <v>3236900</v>
      </c>
      <c r="V221" s="59"/>
      <c r="W221" s="59"/>
    </row>
    <row r="222" spans="1:23" s="33" customFormat="1" ht="30">
      <c r="A222" s="182">
        <f t="shared" si="16" ref="A222:A236">A221+1</f>
        <v>201</v>
      </c>
      <c r="B222" s="182" t="s">
        <v>24</v>
      </c>
      <c r="C222" s="45" t="s">
        <v>35</v>
      </c>
      <c r="D222" s="45"/>
      <c r="E222" s="177" t="s">
        <v>359</v>
      </c>
      <c r="F222" s="177" t="s">
        <v>150</v>
      </c>
      <c r="G222" s="16" t="s">
        <v>432</v>
      </c>
      <c r="H222" s="8"/>
      <c r="I222" s="8"/>
      <c r="J222" s="8" t="s">
        <v>551</v>
      </c>
      <c r="K222" s="58"/>
      <c r="L222" s="60">
        <v>94000</v>
      </c>
      <c r="M222" s="59"/>
      <c r="N222" s="60">
        <v>94000</v>
      </c>
      <c r="O222" s="60"/>
      <c r="P222" s="59"/>
      <c r="Q222" s="60">
        <v>34200</v>
      </c>
      <c r="R222" s="60">
        <v>33800</v>
      </c>
      <c r="S222" s="60">
        <v>26000</v>
      </c>
      <c r="T222" s="60">
        <v>94000</v>
      </c>
      <c r="U222" s="60"/>
      <c r="V222" s="59"/>
      <c r="W222" s="59"/>
    </row>
    <row r="223" spans="1:23" s="33" customFormat="1" ht="30">
      <c r="A223" s="182">
        <f t="shared" si="16"/>
        <v>202</v>
      </c>
      <c r="B223" s="182" t="s">
        <v>24</v>
      </c>
      <c r="C223" s="45" t="s">
        <v>35</v>
      </c>
      <c r="D223" s="45"/>
      <c r="E223" s="177" t="s">
        <v>433</v>
      </c>
      <c r="F223" s="177" t="s">
        <v>204</v>
      </c>
      <c r="G223" s="16" t="s">
        <v>434</v>
      </c>
      <c r="H223" s="8"/>
      <c r="I223" s="8"/>
      <c r="J223" s="8" t="s">
        <v>550</v>
      </c>
      <c r="K223" s="58"/>
      <c r="L223" s="60">
        <v>362200</v>
      </c>
      <c r="M223" s="59"/>
      <c r="N223" s="60">
        <v>362200</v>
      </c>
      <c r="O223" s="60"/>
      <c r="P223" s="59"/>
      <c r="Q223" s="60">
        <v>106500</v>
      </c>
      <c r="R223" s="60">
        <v>42500</v>
      </c>
      <c r="S223" s="60">
        <v>42500</v>
      </c>
      <c r="T223" s="60">
        <v>191500</v>
      </c>
      <c r="U223" s="60">
        <v>170700</v>
      </c>
      <c r="V223" s="59"/>
      <c r="W223" s="59"/>
    </row>
    <row r="224" spans="1:23" s="33" customFormat="1" ht="30">
      <c r="A224" s="182">
        <f t="shared" si="16"/>
        <v>203</v>
      </c>
      <c r="B224" s="182" t="s">
        <v>24</v>
      </c>
      <c r="C224" s="45" t="s">
        <v>35</v>
      </c>
      <c r="D224" s="45"/>
      <c r="E224" s="177" t="s">
        <v>435</v>
      </c>
      <c r="F224" s="178" t="s">
        <v>204</v>
      </c>
      <c r="G224" s="16" t="s">
        <v>436</v>
      </c>
      <c r="H224" s="8"/>
      <c r="I224" s="8"/>
      <c r="J224" s="8" t="s">
        <v>552</v>
      </c>
      <c r="K224" s="58"/>
      <c r="L224" s="60">
        <v>33200</v>
      </c>
      <c r="M224" s="59"/>
      <c r="N224" s="60">
        <v>33200</v>
      </c>
      <c r="O224" s="60"/>
      <c r="P224" s="47"/>
      <c r="Q224" s="60">
        <v>16000</v>
      </c>
      <c r="R224" s="60">
        <v>17200</v>
      </c>
      <c r="S224" s="60"/>
      <c r="T224" s="60">
        <v>33200</v>
      </c>
      <c r="U224" s="60"/>
      <c r="V224" s="59"/>
      <c r="W224" s="59"/>
    </row>
    <row r="225" spans="1:23" s="33" customFormat="1" ht="30">
      <c r="A225" s="182">
        <f t="shared" si="16"/>
        <v>204</v>
      </c>
      <c r="B225" s="182" t="s">
        <v>24</v>
      </c>
      <c r="C225" s="45" t="s">
        <v>35</v>
      </c>
      <c r="D225" s="45"/>
      <c r="E225" s="177" t="s">
        <v>437</v>
      </c>
      <c r="F225" s="177" t="s">
        <v>165</v>
      </c>
      <c r="G225" s="16" t="s">
        <v>438</v>
      </c>
      <c r="H225" s="8"/>
      <c r="I225" s="8"/>
      <c r="J225" s="8" t="s">
        <v>550</v>
      </c>
      <c r="K225" s="58"/>
      <c r="L225" s="60">
        <v>250900</v>
      </c>
      <c r="M225" s="59"/>
      <c r="N225" s="60">
        <v>250900</v>
      </c>
      <c r="O225" s="60"/>
      <c r="P225" s="47"/>
      <c r="Q225" s="60">
        <v>26700</v>
      </c>
      <c r="R225" s="60">
        <v>26700</v>
      </c>
      <c r="S225" s="60">
        <v>26700</v>
      </c>
      <c r="T225" s="60">
        <v>80100</v>
      </c>
      <c r="U225" s="60">
        <v>170800</v>
      </c>
      <c r="V225" s="59"/>
      <c r="W225" s="59"/>
    </row>
    <row r="226" spans="1:23" s="33" customFormat="1" ht="30">
      <c r="A226" s="182">
        <f t="shared" si="16"/>
        <v>205</v>
      </c>
      <c r="B226" s="182" t="s">
        <v>24</v>
      </c>
      <c r="C226" s="45" t="s">
        <v>35</v>
      </c>
      <c r="D226" s="45"/>
      <c r="E226" s="177"/>
      <c r="F226" s="177"/>
      <c r="G226" s="16" t="s">
        <v>439</v>
      </c>
      <c r="H226" s="8"/>
      <c r="I226" s="8"/>
      <c r="J226" s="8" t="s">
        <v>98</v>
      </c>
      <c r="K226" s="58"/>
      <c r="L226" s="60">
        <v>44800</v>
      </c>
      <c r="M226" s="59"/>
      <c r="N226" s="60">
        <v>44800</v>
      </c>
      <c r="O226" s="60"/>
      <c r="P226" s="47"/>
      <c r="Q226" s="60">
        <v>7400</v>
      </c>
      <c r="R226" s="60">
        <v>16900</v>
      </c>
      <c r="S226" s="60">
        <v>10000</v>
      </c>
      <c r="T226" s="60">
        <v>34300</v>
      </c>
      <c r="U226" s="27">
        <v>10500</v>
      </c>
      <c r="V226" s="59"/>
      <c r="W226" s="59"/>
    </row>
    <row r="227" spans="1:23" s="33" customFormat="1" ht="30">
      <c r="A227" s="182">
        <f t="shared" si="16"/>
        <v>206</v>
      </c>
      <c r="B227" s="182" t="s">
        <v>24</v>
      </c>
      <c r="C227" s="45" t="s">
        <v>35</v>
      </c>
      <c r="D227" s="45"/>
      <c r="E227" s="177" t="s">
        <v>440</v>
      </c>
      <c r="F227" s="177"/>
      <c r="G227" s="16" t="s">
        <v>441</v>
      </c>
      <c r="H227" s="8"/>
      <c r="I227" s="8"/>
      <c r="J227" s="8" t="s">
        <v>549</v>
      </c>
      <c r="K227" s="58"/>
      <c r="L227" s="60">
        <v>167000</v>
      </c>
      <c r="M227" s="59"/>
      <c r="N227" s="60">
        <v>167000</v>
      </c>
      <c r="O227" s="60"/>
      <c r="P227" s="47"/>
      <c r="Q227" s="60">
        <v>8000</v>
      </c>
      <c r="R227" s="60">
        <v>8000</v>
      </c>
      <c r="S227" s="60">
        <v>8000</v>
      </c>
      <c r="T227" s="60">
        <v>24000</v>
      </c>
      <c r="U227" s="27">
        <v>143000</v>
      </c>
      <c r="V227" s="59"/>
      <c r="W227" s="59"/>
    </row>
    <row r="228" spans="1:23" s="33" customFormat="1" ht="30">
      <c r="A228" s="182">
        <f t="shared" si="16"/>
        <v>207</v>
      </c>
      <c r="B228" s="182" t="s">
        <v>24</v>
      </c>
      <c r="C228" s="45" t="s">
        <v>35</v>
      </c>
      <c r="D228" s="45"/>
      <c r="E228" s="177" t="s">
        <v>442</v>
      </c>
      <c r="F228" s="177"/>
      <c r="G228" s="16" t="s">
        <v>443</v>
      </c>
      <c r="H228" s="8"/>
      <c r="I228" s="8"/>
      <c r="J228" s="8" t="s">
        <v>550</v>
      </c>
      <c r="K228" s="58"/>
      <c r="L228" s="60">
        <v>65400</v>
      </c>
      <c r="M228" s="59"/>
      <c r="N228" s="60">
        <v>65400</v>
      </c>
      <c r="O228" s="60"/>
      <c r="P228" s="47"/>
      <c r="Q228" s="60">
        <v>10000</v>
      </c>
      <c r="R228" s="60">
        <v>10000</v>
      </c>
      <c r="S228" s="60">
        <v>10000</v>
      </c>
      <c r="T228" s="60">
        <v>30000</v>
      </c>
      <c r="U228" s="27">
        <v>35400</v>
      </c>
      <c r="V228" s="59"/>
      <c r="W228" s="59"/>
    </row>
    <row r="229" spans="1:23" s="33" customFormat="1" ht="30">
      <c r="A229" s="182">
        <f t="shared" si="16"/>
        <v>208</v>
      </c>
      <c r="B229" s="182" t="s">
        <v>24</v>
      </c>
      <c r="C229" s="45" t="s">
        <v>35</v>
      </c>
      <c r="D229" s="45"/>
      <c r="E229" s="177" t="s">
        <v>444</v>
      </c>
      <c r="F229" s="177"/>
      <c r="G229" s="16" t="s">
        <v>445</v>
      </c>
      <c r="H229" s="8"/>
      <c r="I229" s="8"/>
      <c r="J229" s="8" t="s">
        <v>553</v>
      </c>
      <c r="K229" s="58"/>
      <c r="L229" s="60">
        <v>54800</v>
      </c>
      <c r="M229" s="59"/>
      <c r="N229" s="60">
        <v>54800</v>
      </c>
      <c r="O229" s="60"/>
      <c r="P229" s="47"/>
      <c r="Q229" s="60"/>
      <c r="R229" s="60">
        <v>12000</v>
      </c>
      <c r="S229" s="60">
        <v>12500</v>
      </c>
      <c r="T229" s="60">
        <v>24500</v>
      </c>
      <c r="U229" s="27">
        <v>30300</v>
      </c>
      <c r="V229" s="59"/>
      <c r="W229" s="59"/>
    </row>
    <row r="230" spans="1:23" s="33" customFormat="1" ht="15.75">
      <c r="A230" s="182">
        <f t="shared" si="16"/>
        <v>209</v>
      </c>
      <c r="B230" s="182" t="s">
        <v>24</v>
      </c>
      <c r="C230" s="45" t="s">
        <v>36</v>
      </c>
      <c r="D230" s="45"/>
      <c r="E230" s="45" t="s">
        <v>651</v>
      </c>
      <c r="F230" s="45"/>
      <c r="G230" s="16" t="s">
        <v>652</v>
      </c>
      <c r="H230" s="182" t="s">
        <v>99</v>
      </c>
      <c r="I230" s="182"/>
      <c r="J230" s="198" t="s">
        <v>551</v>
      </c>
      <c r="K230" s="182"/>
      <c r="L230" s="27">
        <v>35000</v>
      </c>
      <c r="M230" s="27">
        <v>35000</v>
      </c>
      <c r="N230" s="45"/>
      <c r="O230" s="45"/>
      <c r="P230" s="45"/>
      <c r="Q230" s="27">
        <v>11600</v>
      </c>
      <c r="R230" s="27">
        <v>11600</v>
      </c>
      <c r="S230" s="27">
        <v>11800</v>
      </c>
      <c r="T230" s="27">
        <v>35000</v>
      </c>
      <c r="U230" s="45"/>
      <c r="V230" s="45"/>
      <c r="W230" s="45"/>
    </row>
    <row r="231" spans="1:23" s="33" customFormat="1" ht="30">
      <c r="A231" s="182">
        <f t="shared" si="16"/>
        <v>210</v>
      </c>
      <c r="B231" s="182" t="s">
        <v>24</v>
      </c>
      <c r="C231" s="45" t="s">
        <v>37</v>
      </c>
      <c r="D231" s="45"/>
      <c r="E231" s="45" t="s">
        <v>223</v>
      </c>
      <c r="F231" s="45" t="s">
        <v>700</v>
      </c>
      <c r="G231" s="16" t="s">
        <v>701</v>
      </c>
      <c r="H231" s="182" t="s">
        <v>401</v>
      </c>
      <c r="I231" s="36">
        <v>1543</v>
      </c>
      <c r="J231" s="198" t="s">
        <v>6</v>
      </c>
      <c r="K231" s="182"/>
      <c r="L231" s="55">
        <f>ROUND(I231*365*1.49*0.0144*1.24,2)</f>
        <v>14984.05</v>
      </c>
      <c r="M231" s="55"/>
      <c r="N231" s="55">
        <f>L231</f>
        <v>14984.05</v>
      </c>
      <c r="O231" s="55"/>
      <c r="P231" s="55"/>
      <c r="Q231" s="55"/>
      <c r="R231" s="55"/>
      <c r="S231" s="55"/>
      <c r="T231" s="55"/>
      <c r="U231" s="55">
        <f t="shared" si="17" ref="U231">L231</f>
        <v>14984.05</v>
      </c>
      <c r="V231" s="45"/>
      <c r="W231" s="45"/>
    </row>
    <row r="232" spans="1:23" s="33" customFormat="1" ht="30">
      <c r="A232" s="182">
        <f t="shared" si="16"/>
        <v>211</v>
      </c>
      <c r="B232" s="182" t="s">
        <v>24</v>
      </c>
      <c r="C232" s="78" t="s">
        <v>38</v>
      </c>
      <c r="D232" s="181" t="s">
        <v>446</v>
      </c>
      <c r="E232" s="181" t="s">
        <v>447</v>
      </c>
      <c r="F232" s="181"/>
      <c r="G232" s="92" t="s">
        <v>448</v>
      </c>
      <c r="H232" s="8"/>
      <c r="I232" s="8"/>
      <c r="J232" s="8" t="s">
        <v>104</v>
      </c>
      <c r="K232" s="58"/>
      <c r="L232" s="60">
        <v>3045</v>
      </c>
      <c r="M232" s="59"/>
      <c r="N232" s="59"/>
      <c r="O232" s="59"/>
      <c r="P232" s="60">
        <v>3045</v>
      </c>
      <c r="Q232" s="60">
        <v>1450</v>
      </c>
      <c r="R232" s="60">
        <v>1595</v>
      </c>
      <c r="S232" s="59"/>
      <c r="T232" s="60">
        <v>3045</v>
      </c>
      <c r="U232" s="59"/>
      <c r="V232" s="59"/>
      <c r="W232" s="59"/>
    </row>
    <row r="233" spans="1:23" s="33" customFormat="1" ht="30">
      <c r="A233" s="182">
        <f t="shared" si="16"/>
        <v>212</v>
      </c>
      <c r="B233" s="182" t="s">
        <v>24</v>
      </c>
      <c r="C233" s="45" t="s">
        <v>38</v>
      </c>
      <c r="D233" s="177" t="s">
        <v>446</v>
      </c>
      <c r="E233" s="177" t="s">
        <v>447</v>
      </c>
      <c r="F233" s="177"/>
      <c r="G233" s="16" t="s">
        <v>449</v>
      </c>
      <c r="H233" s="8"/>
      <c r="I233" s="8"/>
      <c r="J233" s="8">
        <v>2013</v>
      </c>
      <c r="K233" s="58"/>
      <c r="L233" s="60">
        <v>7000</v>
      </c>
      <c r="M233" s="59"/>
      <c r="N233" s="59"/>
      <c r="O233" s="59"/>
      <c r="P233" s="27">
        <v>7000</v>
      </c>
      <c r="Q233" s="60">
        <v>7000</v>
      </c>
      <c r="R233" s="60"/>
      <c r="S233" s="59"/>
      <c r="T233" s="60">
        <v>7000</v>
      </c>
      <c r="U233" s="47"/>
      <c r="V233" s="59"/>
      <c r="W233" s="59"/>
    </row>
    <row r="234" spans="1:23" s="33" customFormat="1" ht="45">
      <c r="A234" s="182">
        <f t="shared" si="16"/>
        <v>213</v>
      </c>
      <c r="B234" s="182" t="s">
        <v>24</v>
      </c>
      <c r="C234" s="45" t="s">
        <v>39</v>
      </c>
      <c r="D234" s="177" t="s">
        <v>450</v>
      </c>
      <c r="E234" s="177" t="s">
        <v>451</v>
      </c>
      <c r="F234" s="177"/>
      <c r="G234" s="16" t="s">
        <v>452</v>
      </c>
      <c r="H234" s="8" t="s">
        <v>99</v>
      </c>
      <c r="I234" s="8">
        <v>18.218</v>
      </c>
      <c r="J234" s="8" t="s">
        <v>743</v>
      </c>
      <c r="K234" s="58" t="s">
        <v>65</v>
      </c>
      <c r="L234" s="60">
        <v>181158.60</v>
      </c>
      <c r="M234" s="59"/>
      <c r="N234" s="59"/>
      <c r="O234" s="59"/>
      <c r="P234" s="27">
        <v>181158.60</v>
      </c>
      <c r="Q234" s="60">
        <v>2845.40</v>
      </c>
      <c r="R234" s="60">
        <v>25879.80</v>
      </c>
      <c r="S234" s="59">
        <v>25879.80</v>
      </c>
      <c r="T234" s="60">
        <v>54605</v>
      </c>
      <c r="U234" s="47">
        <v>126553.60000000001</v>
      </c>
      <c r="V234" s="59"/>
      <c r="W234" s="59"/>
    </row>
    <row r="235" spans="1:23" s="33" customFormat="1" ht="45">
      <c r="A235" s="182">
        <f t="shared" si="16"/>
        <v>214</v>
      </c>
      <c r="B235" s="182" t="s">
        <v>24</v>
      </c>
      <c r="C235" s="45" t="s">
        <v>39</v>
      </c>
      <c r="D235" s="177" t="s">
        <v>450</v>
      </c>
      <c r="E235" s="177" t="s">
        <v>451</v>
      </c>
      <c r="F235" s="177"/>
      <c r="G235" s="16" t="s">
        <v>453</v>
      </c>
      <c r="H235" s="8" t="s">
        <v>454</v>
      </c>
      <c r="I235" s="8">
        <v>34</v>
      </c>
      <c r="J235" s="8" t="s">
        <v>744</v>
      </c>
      <c r="K235" s="58" t="s">
        <v>5</v>
      </c>
      <c r="L235" s="60">
        <v>12586.30</v>
      </c>
      <c r="M235" s="59"/>
      <c r="N235" s="59"/>
      <c r="O235" s="59"/>
      <c r="P235" s="27">
        <v>12586.30</v>
      </c>
      <c r="Q235" s="60">
        <v>5034.50</v>
      </c>
      <c r="R235" s="60">
        <v>3775.90</v>
      </c>
      <c r="S235" s="59">
        <v>3775.90</v>
      </c>
      <c r="T235" s="60">
        <v>12586.30</v>
      </c>
      <c r="U235" s="47"/>
      <c r="V235" s="59"/>
      <c r="W235" s="59"/>
    </row>
    <row r="236" spans="1:23" s="33" customFormat="1" ht="45">
      <c r="A236" s="182">
        <f t="shared" si="16"/>
        <v>215</v>
      </c>
      <c r="B236" s="182" t="s">
        <v>24</v>
      </c>
      <c r="C236" s="45" t="s">
        <v>39</v>
      </c>
      <c r="D236" s="177" t="s">
        <v>455</v>
      </c>
      <c r="E236" s="177" t="s">
        <v>456</v>
      </c>
      <c r="F236" s="177"/>
      <c r="G236" s="16" t="s">
        <v>457</v>
      </c>
      <c r="H236" s="8"/>
      <c r="I236" s="8"/>
      <c r="J236" s="8" t="s">
        <v>745</v>
      </c>
      <c r="K236" s="58" t="s">
        <v>104</v>
      </c>
      <c r="L236" s="60">
        <v>2850</v>
      </c>
      <c r="M236" s="59"/>
      <c r="N236" s="59"/>
      <c r="O236" s="60">
        <v>2850</v>
      </c>
      <c r="P236" s="47"/>
      <c r="Q236" s="60">
        <v>1710</v>
      </c>
      <c r="R236" s="60">
        <v>570</v>
      </c>
      <c r="S236" s="60">
        <v>570</v>
      </c>
      <c r="T236" s="60">
        <v>2850</v>
      </c>
      <c r="U236" s="95"/>
      <c r="V236" s="59"/>
      <c r="W236" s="59"/>
    </row>
    <row r="237" spans="1:23" s="33" customFormat="1" ht="150">
      <c r="A237" s="64">
        <f>A236+1</f>
        <v>216</v>
      </c>
      <c r="B237" s="64" t="s">
        <v>24</v>
      </c>
      <c r="C237" s="64" t="s">
        <v>39</v>
      </c>
      <c r="D237" s="83" t="s">
        <v>458</v>
      </c>
      <c r="E237" s="179" t="s">
        <v>459</v>
      </c>
      <c r="F237" s="179" t="s">
        <v>204</v>
      </c>
      <c r="G237" s="83" t="s">
        <v>647</v>
      </c>
      <c r="H237" s="64"/>
      <c r="I237" s="64"/>
      <c r="J237" s="64" t="s">
        <v>711</v>
      </c>
      <c r="K237" s="64"/>
      <c r="L237" s="84">
        <f>T237+U237+V237+W237</f>
        <v>4236226</v>
      </c>
      <c r="M237" s="84">
        <v>33000</v>
      </c>
      <c r="N237" s="84">
        <f>49500+49500+99000+99000+99000</f>
        <v>396000</v>
      </c>
      <c r="O237" s="84">
        <f>693+363+990+990+990</f>
        <v>4026</v>
      </c>
      <c r="P237" s="96">
        <v>3803200</v>
      </c>
      <c r="Q237" s="84">
        <f>413800+33000+49500+693</f>
        <v>496993</v>
      </c>
      <c r="R237" s="84">
        <f>516800+49500+363</f>
        <v>566663</v>
      </c>
      <c r="S237" s="84">
        <f>762500+99000+990</f>
        <v>862490</v>
      </c>
      <c r="T237" s="84">
        <f>Q237+R237+S237</f>
        <v>1926146</v>
      </c>
      <c r="U237" s="84">
        <f>1060100+1050000+99000+99000+990+990</f>
        <v>2310080</v>
      </c>
      <c r="V237" s="84"/>
      <c r="W237" s="84"/>
    </row>
    <row r="238" spans="1:23" s="33" customFormat="1" ht="30">
      <c r="A238" s="64">
        <f>A237+1</f>
        <v>217</v>
      </c>
      <c r="B238" s="64" t="s">
        <v>24</v>
      </c>
      <c r="C238" s="64" t="s">
        <v>51</v>
      </c>
      <c r="D238" s="83"/>
      <c r="E238" s="179" t="s">
        <v>718</v>
      </c>
      <c r="F238" s="179"/>
      <c r="G238" s="83" t="s">
        <v>719</v>
      </c>
      <c r="H238" s="64" t="s">
        <v>401</v>
      </c>
      <c r="I238" s="64">
        <v>4805</v>
      </c>
      <c r="J238" s="64" t="s">
        <v>6</v>
      </c>
      <c r="K238" s="64"/>
      <c r="L238" s="189">
        <f>ROUND(I238*365*0.0144*0.3*1.49,2)</f>
        <v>11289.02</v>
      </c>
      <c r="M238" s="84"/>
      <c r="N238" s="84"/>
      <c r="O238" s="84">
        <f>L238</f>
        <v>11289.02</v>
      </c>
      <c r="P238" s="96"/>
      <c r="Q238" s="84"/>
      <c r="R238" s="84"/>
      <c r="S238" s="84"/>
      <c r="T238" s="84"/>
      <c r="U238" s="84">
        <f>L238</f>
        <v>11289.02</v>
      </c>
      <c r="V238" s="84"/>
      <c r="W238" s="84"/>
    </row>
    <row r="239" spans="1:23" s="33" customFormat="1" ht="30">
      <c r="A239" s="64">
        <f>A238+1</f>
        <v>218</v>
      </c>
      <c r="B239" s="64" t="s">
        <v>24</v>
      </c>
      <c r="C239" s="64" t="s">
        <v>51</v>
      </c>
      <c r="D239" s="79"/>
      <c r="E239" s="190" t="s">
        <v>720</v>
      </c>
      <c r="F239" s="79"/>
      <c r="G239" s="83" t="s">
        <v>721</v>
      </c>
      <c r="H239" s="64" t="s">
        <v>401</v>
      </c>
      <c r="I239" s="191">
        <v>102</v>
      </c>
      <c r="J239" s="191" t="s">
        <v>6</v>
      </c>
      <c r="K239" s="79"/>
      <c r="L239" s="189">
        <f>ROUND(I239*365*0.0144*0.7*1.49,2)</f>
        <v>559.16</v>
      </c>
      <c r="M239" s="84"/>
      <c r="N239" s="84"/>
      <c r="O239" s="84">
        <f>L239</f>
        <v>559.16</v>
      </c>
      <c r="P239" s="96"/>
      <c r="Q239" s="84"/>
      <c r="R239" s="84"/>
      <c r="S239" s="84"/>
      <c r="T239" s="84"/>
      <c r="U239" s="84">
        <f t="shared" si="18" ref="U239:U240">L239</f>
        <v>559.16</v>
      </c>
      <c r="V239" s="84"/>
      <c r="W239" s="84"/>
    </row>
    <row r="240" spans="1:23" s="33" customFormat="1" ht="30">
      <c r="A240" s="64">
        <f t="shared" si="19" ref="A240">A239+1</f>
        <v>219</v>
      </c>
      <c r="B240" s="64" t="s">
        <v>24</v>
      </c>
      <c r="C240" s="64" t="s">
        <v>52</v>
      </c>
      <c r="D240" s="16"/>
      <c r="E240" s="177" t="s">
        <v>722</v>
      </c>
      <c r="F240" s="177"/>
      <c r="G240" s="83" t="s">
        <v>723</v>
      </c>
      <c r="H240" s="64" t="s">
        <v>401</v>
      </c>
      <c r="I240" s="182">
        <v>152</v>
      </c>
      <c r="J240" s="182" t="s">
        <v>6</v>
      </c>
      <c r="K240" s="182"/>
      <c r="L240" s="189">
        <f>ROUND(I240*365*0.0144*0.7*1.49,2)</f>
        <v>833.27</v>
      </c>
      <c r="M240" s="27"/>
      <c r="N240" s="27"/>
      <c r="O240" s="84"/>
      <c r="P240" s="96">
        <f>L240</f>
        <v>833.27</v>
      </c>
      <c r="Q240" s="84"/>
      <c r="R240" s="84"/>
      <c r="S240" s="84"/>
      <c r="T240" s="84"/>
      <c r="U240" s="84">
        <f t="shared" si="18"/>
        <v>833.27</v>
      </c>
      <c r="V240" s="84"/>
      <c r="W240" s="84"/>
    </row>
    <row r="241" spans="1:23" s="33" customFormat="1" ht="15.75">
      <c r="A241" s="213" t="s">
        <v>18</v>
      </c>
      <c r="B241" s="214"/>
      <c r="C241" s="214"/>
      <c r="D241" s="214"/>
      <c r="E241" s="153"/>
      <c r="F241" s="153"/>
      <c r="G241" s="154"/>
      <c r="H241" s="151"/>
      <c r="I241" s="151"/>
      <c r="J241" s="151"/>
      <c r="K241" s="151"/>
      <c r="L241" s="155"/>
      <c r="M241" s="156"/>
      <c r="N241" s="156"/>
      <c r="O241" s="156"/>
      <c r="P241" s="156"/>
      <c r="Q241" s="156"/>
      <c r="R241" s="156"/>
      <c r="S241" s="156"/>
      <c r="T241" s="156"/>
      <c r="U241" s="156"/>
      <c r="V241" s="156"/>
      <c r="W241" s="150"/>
    </row>
    <row r="242" spans="1:23" s="33" customFormat="1" ht="60">
      <c r="A242" s="62">
        <f>A240+1</f>
        <v>220</v>
      </c>
      <c r="B242" s="62" t="s">
        <v>460</v>
      </c>
      <c r="C242" s="15"/>
      <c r="D242" s="68"/>
      <c r="E242" s="68"/>
      <c r="F242" s="68"/>
      <c r="G242" s="15" t="s">
        <v>461</v>
      </c>
      <c r="H242" s="56" t="s">
        <v>462</v>
      </c>
      <c r="I242" s="65">
        <v>209542.4975</v>
      </c>
      <c r="J242" s="56" t="s">
        <v>463</v>
      </c>
      <c r="K242" s="56" t="s">
        <v>712</v>
      </c>
      <c r="L242" s="63">
        <f>L244+L248+L258</f>
        <v>22070364.899999999</v>
      </c>
      <c r="M242" s="63">
        <f t="shared" si="20" ref="M242:W242">M244+M248+M258</f>
        <v>0</v>
      </c>
      <c r="N242" s="63">
        <f t="shared" si="20"/>
        <v>15449255.4</v>
      </c>
      <c r="O242" s="63">
        <f t="shared" si="20"/>
        <v>5517591.2000000002</v>
      </c>
      <c r="P242" s="63">
        <f t="shared" si="20"/>
        <v>1103518.2999999998</v>
      </c>
      <c r="Q242" s="63">
        <f t="shared" si="20"/>
        <v>222249.70</v>
      </c>
      <c r="R242" s="63">
        <f t="shared" si="20"/>
        <v>222249.70</v>
      </c>
      <c r="S242" s="63">
        <f t="shared" si="20"/>
        <v>3555995.20</v>
      </c>
      <c r="T242" s="63">
        <f t="shared" si="20"/>
        <v>4000494.60</v>
      </c>
      <c r="U242" s="63">
        <f t="shared" si="20"/>
        <v>4889493.30</v>
      </c>
      <c r="V242" s="63">
        <f t="shared" si="20"/>
        <v>4334314.30</v>
      </c>
      <c r="W242" s="63">
        <f t="shared" si="20"/>
        <v>8846062.6999999993</v>
      </c>
    </row>
    <row r="243" spans="1:23" ht="15.75">
      <c r="A243" s="129"/>
      <c r="B243" s="129"/>
      <c r="C243" s="130"/>
      <c r="D243" s="131"/>
      <c r="E243" s="131"/>
      <c r="F243" s="131"/>
      <c r="G243" s="130" t="s">
        <v>464</v>
      </c>
      <c r="H243" s="124"/>
      <c r="I243" s="124"/>
      <c r="J243" s="124" t="s">
        <v>465</v>
      </c>
      <c r="K243" s="124"/>
      <c r="L243" s="125"/>
      <c r="M243" s="125"/>
      <c r="N243" s="133"/>
      <c r="O243" s="125"/>
      <c r="P243" s="125"/>
      <c r="Q243" s="125"/>
      <c r="R243" s="125"/>
      <c r="S243" s="125"/>
      <c r="T243" s="63"/>
      <c r="U243" s="63"/>
      <c r="V243" s="63"/>
      <c r="W243" s="63"/>
    </row>
    <row r="244" spans="1:23" s="9" customFormat="1" ht="30">
      <c r="A244" s="106">
        <f>A242+1</f>
        <v>221</v>
      </c>
      <c r="B244" s="106" t="s">
        <v>533</v>
      </c>
      <c r="C244" s="104"/>
      <c r="D244" s="104"/>
      <c r="E244" s="108"/>
      <c r="F244" s="108"/>
      <c r="G244" s="104" t="s">
        <v>466</v>
      </c>
      <c r="H244" s="106" t="s">
        <v>467</v>
      </c>
      <c r="I244" s="134">
        <v>47100.834999999999</v>
      </c>
      <c r="J244" s="106" t="s">
        <v>534</v>
      </c>
      <c r="K244" s="106" t="s">
        <v>549</v>
      </c>
      <c r="L244" s="113">
        <v>8889987.9000000004</v>
      </c>
      <c r="M244" s="113"/>
      <c r="N244" s="113">
        <v>6222991.5</v>
      </c>
      <c r="O244" s="113">
        <v>2222496.90</v>
      </c>
      <c r="P244" s="113">
        <v>444499.50</v>
      </c>
      <c r="Q244" s="113">
        <v>222249.70</v>
      </c>
      <c r="R244" s="113">
        <v>222249.70</v>
      </c>
      <c r="S244" s="113">
        <v>3555995.20</v>
      </c>
      <c r="T244" s="27">
        <v>4000494.60</v>
      </c>
      <c r="U244" s="27">
        <v>4889493.30</v>
      </c>
      <c r="V244" s="27"/>
      <c r="W244" s="27"/>
    </row>
    <row r="245" spans="1:23" s="9" customFormat="1" ht="15.75">
      <c r="A245" s="129"/>
      <c r="B245" s="129"/>
      <c r="C245" s="130" t="s">
        <v>35</v>
      </c>
      <c r="D245" s="130"/>
      <c r="E245" s="131" t="s">
        <v>468</v>
      </c>
      <c r="F245" s="131"/>
      <c r="G245" s="130"/>
      <c r="H245" s="124"/>
      <c r="I245" s="132"/>
      <c r="J245" s="124"/>
      <c r="K245" s="124"/>
      <c r="L245" s="125">
        <v>577849.19999999995</v>
      </c>
      <c r="M245" s="125"/>
      <c r="N245" s="125">
        <v>404494.40</v>
      </c>
      <c r="O245" s="125">
        <v>144462.29999999999</v>
      </c>
      <c r="P245" s="125">
        <v>28892.50</v>
      </c>
      <c r="Q245" s="125">
        <v>14446.20</v>
      </c>
      <c r="R245" s="125">
        <v>14446.20</v>
      </c>
      <c r="S245" s="125">
        <v>231139.70</v>
      </c>
      <c r="T245" s="63">
        <v>260032.10</v>
      </c>
      <c r="U245" s="63">
        <v>317817.09999999998</v>
      </c>
      <c r="V245" s="63"/>
      <c r="W245" s="63"/>
    </row>
    <row r="246" spans="1:23" s="9" customFormat="1" ht="15.75">
      <c r="A246" s="129"/>
      <c r="B246" s="129"/>
      <c r="C246" s="130" t="s">
        <v>37</v>
      </c>
      <c r="D246" s="130"/>
      <c r="E246" s="131" t="s">
        <v>469</v>
      </c>
      <c r="F246" s="131"/>
      <c r="G246" s="130"/>
      <c r="H246" s="124"/>
      <c r="I246" s="132"/>
      <c r="J246" s="124"/>
      <c r="K246" s="124"/>
      <c r="L246" s="125">
        <v>533399.30000000005</v>
      </c>
      <c r="M246" s="125"/>
      <c r="N246" s="125">
        <v>373379.50</v>
      </c>
      <c r="O246" s="125">
        <v>133349.79999999999</v>
      </c>
      <c r="P246" s="125">
        <v>26670</v>
      </c>
      <c r="Q246" s="125">
        <v>13335</v>
      </c>
      <c r="R246" s="125">
        <v>13335</v>
      </c>
      <c r="S246" s="125">
        <v>213359.70</v>
      </c>
      <c r="T246" s="63">
        <v>240029.70</v>
      </c>
      <c r="U246" s="63">
        <v>293369.59999999998</v>
      </c>
      <c r="V246" s="63"/>
      <c r="W246" s="63"/>
    </row>
    <row r="247" spans="1:23" s="9" customFormat="1" ht="15.75">
      <c r="A247" s="129"/>
      <c r="B247" s="129"/>
      <c r="C247" s="130" t="s">
        <v>39</v>
      </c>
      <c r="D247" s="130"/>
      <c r="E247" s="131" t="s">
        <v>470</v>
      </c>
      <c r="F247" s="131"/>
      <c r="G247" s="130"/>
      <c r="H247" s="124"/>
      <c r="I247" s="132"/>
      <c r="J247" s="124"/>
      <c r="K247" s="124"/>
      <c r="L247" s="125">
        <v>7778739.4000000004</v>
      </c>
      <c r="M247" s="125"/>
      <c r="N247" s="125">
        <v>5445117.5999999996</v>
      </c>
      <c r="O247" s="125">
        <v>1944684.80</v>
      </c>
      <c r="P247" s="125">
        <v>388937</v>
      </c>
      <c r="Q247" s="125">
        <v>194468.50</v>
      </c>
      <c r="R247" s="125">
        <v>194468.50</v>
      </c>
      <c r="S247" s="125">
        <v>3111495.80</v>
      </c>
      <c r="T247" s="63">
        <v>3500432.80</v>
      </c>
      <c r="U247" s="63">
        <v>4278306.5999999996</v>
      </c>
      <c r="V247" s="63"/>
      <c r="W247" s="63"/>
    </row>
    <row r="248" spans="1:23" s="13" customFormat="1" ht="30">
      <c r="A248" s="106">
        <f>A244+1</f>
        <v>222</v>
      </c>
      <c r="B248" s="106" t="s">
        <v>533</v>
      </c>
      <c r="C248" s="104"/>
      <c r="D248" s="104"/>
      <c r="E248" s="108"/>
      <c r="F248" s="108"/>
      <c r="G248" s="104" t="s">
        <v>471</v>
      </c>
      <c r="H248" s="106" t="s">
        <v>467</v>
      </c>
      <c r="I248" s="134">
        <v>25010.012999999999</v>
      </c>
      <c r="J248" s="106" t="s">
        <v>7</v>
      </c>
      <c r="K248" s="106" t="s">
        <v>713</v>
      </c>
      <c r="L248" s="113">
        <v>4334314.30</v>
      </c>
      <c r="M248" s="113"/>
      <c r="N248" s="113">
        <v>3034020</v>
      </c>
      <c r="O248" s="113">
        <v>1083578.6000000001</v>
      </c>
      <c r="P248" s="113">
        <v>216715.70</v>
      </c>
      <c r="Q248" s="113"/>
      <c r="R248" s="113"/>
      <c r="S248" s="113"/>
      <c r="T248" s="27"/>
      <c r="U248" s="27"/>
      <c r="V248" s="27">
        <v>4334314.30</v>
      </c>
      <c r="W248" s="27"/>
    </row>
    <row r="249" spans="1:23" ht="15.75">
      <c r="A249" s="129"/>
      <c r="B249" s="129"/>
      <c r="C249" s="115" t="s">
        <v>33</v>
      </c>
      <c r="D249" s="126"/>
      <c r="E249" s="131"/>
      <c r="F249" s="131"/>
      <c r="G249" s="130"/>
      <c r="H249" s="124"/>
      <c r="I249" s="132"/>
      <c r="J249" s="124"/>
      <c r="K249" s="124"/>
      <c r="L249" s="125">
        <v>125695.20</v>
      </c>
      <c r="M249" s="125"/>
      <c r="N249" s="133">
        <v>87986.60</v>
      </c>
      <c r="O249" s="125">
        <v>31423.80</v>
      </c>
      <c r="P249" s="125">
        <v>6284.80</v>
      </c>
      <c r="Q249" s="125"/>
      <c r="R249" s="125"/>
      <c r="S249" s="125"/>
      <c r="T249" s="63"/>
      <c r="U249" s="63"/>
      <c r="V249" s="101">
        <v>125695.20</v>
      </c>
      <c r="W249" s="63"/>
    </row>
    <row r="250" spans="1:23" ht="15.75">
      <c r="A250" s="129"/>
      <c r="B250" s="129"/>
      <c r="C250" s="107" t="s">
        <v>34</v>
      </c>
      <c r="D250" s="126"/>
      <c r="E250" s="131"/>
      <c r="F250" s="131"/>
      <c r="G250" s="130"/>
      <c r="H250" s="124"/>
      <c r="I250" s="132"/>
      <c r="J250" s="124"/>
      <c r="K250" s="124"/>
      <c r="L250" s="125">
        <v>125695.10</v>
      </c>
      <c r="M250" s="125"/>
      <c r="N250" s="133">
        <v>87986.50</v>
      </c>
      <c r="O250" s="125">
        <v>31423.80</v>
      </c>
      <c r="P250" s="125">
        <v>6284.80</v>
      </c>
      <c r="Q250" s="125"/>
      <c r="R250" s="125"/>
      <c r="S250" s="125"/>
      <c r="T250" s="63"/>
      <c r="U250" s="63"/>
      <c r="V250" s="101">
        <v>125695.10</v>
      </c>
      <c r="W250" s="63"/>
    </row>
    <row r="251" spans="1:23" ht="15.75">
      <c r="A251" s="129"/>
      <c r="B251" s="129"/>
      <c r="C251" s="107" t="s">
        <v>35</v>
      </c>
      <c r="D251" s="126"/>
      <c r="E251" s="131"/>
      <c r="F251" s="131"/>
      <c r="G251" s="130"/>
      <c r="H251" s="124"/>
      <c r="I251" s="132"/>
      <c r="J251" s="124"/>
      <c r="K251" s="124"/>
      <c r="L251" s="125">
        <v>190709.90</v>
      </c>
      <c r="M251" s="125"/>
      <c r="N251" s="133">
        <v>133496.90</v>
      </c>
      <c r="O251" s="125">
        <v>47677.50</v>
      </c>
      <c r="P251" s="125">
        <v>9535.50</v>
      </c>
      <c r="Q251" s="125"/>
      <c r="R251" s="125"/>
      <c r="S251" s="125"/>
      <c r="T251" s="63"/>
      <c r="U251" s="63"/>
      <c r="V251" s="101">
        <v>190709.90</v>
      </c>
      <c r="W251" s="63"/>
    </row>
    <row r="252" spans="1:23" ht="15.75">
      <c r="A252" s="129"/>
      <c r="B252" s="129"/>
      <c r="C252" s="107" t="s">
        <v>36</v>
      </c>
      <c r="D252" s="126"/>
      <c r="E252" s="131"/>
      <c r="F252" s="131"/>
      <c r="G252" s="130"/>
      <c r="H252" s="124"/>
      <c r="I252" s="132"/>
      <c r="J252" s="124"/>
      <c r="K252" s="124"/>
      <c r="L252" s="125">
        <v>1139924.70</v>
      </c>
      <c r="M252" s="125"/>
      <c r="N252" s="133">
        <v>797947.30</v>
      </c>
      <c r="O252" s="125">
        <v>284981.20</v>
      </c>
      <c r="P252" s="125">
        <v>56996.20</v>
      </c>
      <c r="Q252" s="125"/>
      <c r="R252" s="125"/>
      <c r="S252" s="125"/>
      <c r="T252" s="63"/>
      <c r="U252" s="63"/>
      <c r="V252" s="101">
        <v>1139924.70</v>
      </c>
      <c r="W252" s="63"/>
    </row>
    <row r="253" spans="1:23" ht="15.75">
      <c r="A253" s="129"/>
      <c r="B253" s="129"/>
      <c r="C253" s="107" t="s">
        <v>37</v>
      </c>
      <c r="D253" s="126"/>
      <c r="E253" s="131"/>
      <c r="F253" s="131"/>
      <c r="G253" s="130"/>
      <c r="H253" s="124"/>
      <c r="I253" s="132"/>
      <c r="J253" s="124"/>
      <c r="K253" s="124"/>
      <c r="L253" s="125">
        <v>342410.80</v>
      </c>
      <c r="M253" s="125"/>
      <c r="N253" s="133">
        <v>239687.60</v>
      </c>
      <c r="O253" s="125">
        <v>85602.70</v>
      </c>
      <c r="P253" s="125">
        <v>17120.50</v>
      </c>
      <c r="Q253" s="125"/>
      <c r="R253" s="125"/>
      <c r="S253" s="125"/>
      <c r="T253" s="63"/>
      <c r="U253" s="63"/>
      <c r="V253" s="101">
        <v>342410.80</v>
      </c>
      <c r="W253" s="63"/>
    </row>
    <row r="254" spans="1:23" ht="15.75">
      <c r="A254" s="129"/>
      <c r="B254" s="129"/>
      <c r="C254" s="107" t="s">
        <v>38</v>
      </c>
      <c r="D254" s="126"/>
      <c r="E254" s="131"/>
      <c r="F254" s="131"/>
      <c r="G254" s="130"/>
      <c r="H254" s="124"/>
      <c r="I254" s="132"/>
      <c r="J254" s="124"/>
      <c r="K254" s="124"/>
      <c r="L254" s="125">
        <v>719496.10</v>
      </c>
      <c r="M254" s="125"/>
      <c r="N254" s="133">
        <v>503647.30</v>
      </c>
      <c r="O254" s="125">
        <v>179874</v>
      </c>
      <c r="P254" s="125">
        <v>35974.800000000003</v>
      </c>
      <c r="Q254" s="125"/>
      <c r="R254" s="125"/>
      <c r="S254" s="125"/>
      <c r="T254" s="63"/>
      <c r="U254" s="63"/>
      <c r="V254" s="101">
        <v>719496.10</v>
      </c>
      <c r="W254" s="63"/>
    </row>
    <row r="255" spans="1:23" ht="15.75">
      <c r="A255" s="129"/>
      <c r="B255" s="129"/>
      <c r="C255" s="107" t="s">
        <v>39</v>
      </c>
      <c r="D255" s="126"/>
      <c r="E255" s="131"/>
      <c r="F255" s="131"/>
      <c r="G255" s="130"/>
      <c r="H255" s="124"/>
      <c r="I255" s="132"/>
      <c r="J255" s="124"/>
      <c r="K255" s="124"/>
      <c r="L255" s="125">
        <v>524452</v>
      </c>
      <c r="M255" s="125"/>
      <c r="N255" s="133">
        <v>367116.40</v>
      </c>
      <c r="O255" s="125">
        <v>131113</v>
      </c>
      <c r="P255" s="125">
        <v>26222.60</v>
      </c>
      <c r="Q255" s="125"/>
      <c r="R255" s="125"/>
      <c r="S255" s="125"/>
      <c r="T255" s="63"/>
      <c r="U255" s="63"/>
      <c r="V255" s="101">
        <v>524452</v>
      </c>
      <c r="W255" s="63"/>
    </row>
    <row r="256" spans="1:23" ht="15.75">
      <c r="A256" s="129"/>
      <c r="B256" s="129"/>
      <c r="C256" s="107" t="s">
        <v>41</v>
      </c>
      <c r="D256" s="126"/>
      <c r="E256" s="131"/>
      <c r="F256" s="131"/>
      <c r="G256" s="130"/>
      <c r="H256" s="124"/>
      <c r="I256" s="132"/>
      <c r="J256" s="124"/>
      <c r="K256" s="124"/>
      <c r="L256" s="125">
        <v>970886.40</v>
      </c>
      <c r="M256" s="125"/>
      <c r="N256" s="133">
        <v>679620.50</v>
      </c>
      <c r="O256" s="125">
        <v>242721.60</v>
      </c>
      <c r="P256" s="125">
        <v>48544.30</v>
      </c>
      <c r="Q256" s="125"/>
      <c r="R256" s="125"/>
      <c r="S256" s="125"/>
      <c r="T256" s="63"/>
      <c r="U256" s="63"/>
      <c r="V256" s="101">
        <v>970886.40</v>
      </c>
      <c r="W256" s="63"/>
    </row>
    <row r="257" spans="1:23" ht="15.75">
      <c r="A257" s="129"/>
      <c r="B257" s="129"/>
      <c r="C257" s="117" t="s">
        <v>51</v>
      </c>
      <c r="D257" s="126"/>
      <c r="E257" s="131"/>
      <c r="F257" s="131"/>
      <c r="G257" s="130"/>
      <c r="H257" s="124"/>
      <c r="I257" s="132"/>
      <c r="J257" s="124"/>
      <c r="K257" s="124"/>
      <c r="L257" s="125">
        <v>195044.10</v>
      </c>
      <c r="M257" s="125"/>
      <c r="N257" s="133">
        <v>136530.90</v>
      </c>
      <c r="O257" s="125">
        <v>48761</v>
      </c>
      <c r="P257" s="125">
        <v>9752.2000000000007</v>
      </c>
      <c r="Q257" s="125"/>
      <c r="R257" s="125"/>
      <c r="S257" s="125"/>
      <c r="T257" s="63"/>
      <c r="U257" s="63"/>
      <c r="V257" s="101">
        <v>195044.10</v>
      </c>
      <c r="W257" s="63"/>
    </row>
    <row r="258" spans="1:23" s="13" customFormat="1" ht="30">
      <c r="A258" s="106">
        <f>A248+1</f>
        <v>223</v>
      </c>
      <c r="B258" s="106" t="s">
        <v>533</v>
      </c>
      <c r="C258" s="104"/>
      <c r="D258" s="104"/>
      <c r="E258" s="108"/>
      <c r="F258" s="108"/>
      <c r="G258" s="104" t="s">
        <v>472</v>
      </c>
      <c r="H258" s="106" t="s">
        <v>462</v>
      </c>
      <c r="I258" s="134">
        <v>137431.6495</v>
      </c>
      <c r="J258" s="106" t="s">
        <v>8</v>
      </c>
      <c r="K258" s="106"/>
      <c r="L258" s="113">
        <v>8846062.6999999993</v>
      </c>
      <c r="M258" s="113"/>
      <c r="N258" s="113">
        <v>6192243.9000000004</v>
      </c>
      <c r="O258" s="113">
        <v>2211515.7000000002</v>
      </c>
      <c r="P258" s="113">
        <v>442303.10</v>
      </c>
      <c r="Q258" s="113"/>
      <c r="R258" s="113"/>
      <c r="S258" s="113"/>
      <c r="T258" s="27"/>
      <c r="U258" s="27"/>
      <c r="V258" s="27"/>
      <c r="W258" s="27">
        <v>8846062.6999999993</v>
      </c>
    </row>
    <row r="259" spans="1:23" ht="15.75">
      <c r="A259" s="162"/>
      <c r="B259" s="106"/>
      <c r="C259" s="115" t="s">
        <v>33</v>
      </c>
      <c r="D259" s="107"/>
      <c r="E259" s="127"/>
      <c r="F259" s="127"/>
      <c r="G259" s="135"/>
      <c r="H259" s="110"/>
      <c r="I259" s="136"/>
      <c r="J259" s="110"/>
      <c r="K259" s="110"/>
      <c r="L259" s="111">
        <v>243266.70</v>
      </c>
      <c r="M259" s="111"/>
      <c r="N259" s="137">
        <v>170286.70</v>
      </c>
      <c r="O259" s="111">
        <v>60816.70</v>
      </c>
      <c r="P259" s="111">
        <v>12163.30</v>
      </c>
      <c r="Q259" s="111"/>
      <c r="R259" s="111"/>
      <c r="S259" s="111"/>
      <c r="T259" s="60"/>
      <c r="U259" s="60"/>
      <c r="V259" s="60"/>
      <c r="W259" s="60">
        <v>243266.70</v>
      </c>
    </row>
    <row r="260" spans="1:23" ht="15.75">
      <c r="A260" s="162"/>
      <c r="B260" s="106"/>
      <c r="C260" s="107" t="s">
        <v>34</v>
      </c>
      <c r="D260" s="107"/>
      <c r="E260" s="127"/>
      <c r="F260" s="127"/>
      <c r="G260" s="135"/>
      <c r="H260" s="110"/>
      <c r="I260" s="136"/>
      <c r="J260" s="110"/>
      <c r="K260" s="110"/>
      <c r="L260" s="113">
        <v>118537.30</v>
      </c>
      <c r="M260" s="111"/>
      <c r="N260" s="137">
        <v>82976.100000000006</v>
      </c>
      <c r="O260" s="111">
        <v>29634.30</v>
      </c>
      <c r="P260" s="111">
        <v>5926.90</v>
      </c>
      <c r="Q260" s="111"/>
      <c r="R260" s="111"/>
      <c r="S260" s="111"/>
      <c r="T260" s="60"/>
      <c r="U260" s="60"/>
      <c r="V260" s="60"/>
      <c r="W260" s="27">
        <v>118537.30</v>
      </c>
    </row>
    <row r="261" spans="1:23" ht="15.75">
      <c r="A261" s="162"/>
      <c r="B261" s="106"/>
      <c r="C261" s="107" t="s">
        <v>35</v>
      </c>
      <c r="D261" s="107"/>
      <c r="E261" s="127"/>
      <c r="F261" s="127"/>
      <c r="G261" s="135"/>
      <c r="H261" s="110"/>
      <c r="I261" s="136"/>
      <c r="J261" s="110"/>
      <c r="K261" s="110"/>
      <c r="L261" s="113">
        <v>1167680.30</v>
      </c>
      <c r="M261" s="111"/>
      <c r="N261" s="137">
        <v>817376.20</v>
      </c>
      <c r="O261" s="111">
        <v>291920.09999999998</v>
      </c>
      <c r="P261" s="111">
        <v>58384</v>
      </c>
      <c r="Q261" s="111"/>
      <c r="R261" s="111"/>
      <c r="S261" s="111"/>
      <c r="T261" s="60"/>
      <c r="U261" s="60"/>
      <c r="V261" s="60"/>
      <c r="W261" s="27">
        <v>1167680.30</v>
      </c>
    </row>
    <row r="262" spans="1:23" ht="15.75">
      <c r="A262" s="162"/>
      <c r="B262" s="106"/>
      <c r="C262" s="107" t="s">
        <v>40</v>
      </c>
      <c r="D262" s="107"/>
      <c r="E262" s="127"/>
      <c r="F262" s="127"/>
      <c r="G262" s="135"/>
      <c r="H262" s="110"/>
      <c r="I262" s="136"/>
      <c r="J262" s="110"/>
      <c r="K262" s="110"/>
      <c r="L262" s="113">
        <v>4423.1000000000004</v>
      </c>
      <c r="M262" s="111"/>
      <c r="N262" s="137">
        <v>3096.10</v>
      </c>
      <c r="O262" s="111">
        <v>1105.80</v>
      </c>
      <c r="P262" s="111">
        <v>221.20</v>
      </c>
      <c r="Q262" s="111"/>
      <c r="R262" s="111"/>
      <c r="S262" s="111"/>
      <c r="T262" s="60"/>
      <c r="U262" s="60"/>
      <c r="V262" s="60"/>
      <c r="W262" s="27">
        <v>4423.1000000000004</v>
      </c>
    </row>
    <row r="263" spans="1:23" ht="15.75">
      <c r="A263" s="162"/>
      <c r="B263" s="106"/>
      <c r="C263" s="107" t="s">
        <v>36</v>
      </c>
      <c r="D263" s="107"/>
      <c r="E263" s="127"/>
      <c r="F263" s="127"/>
      <c r="G263" s="135"/>
      <c r="H263" s="110"/>
      <c r="I263" s="136"/>
      <c r="J263" s="110"/>
      <c r="K263" s="110"/>
      <c r="L263" s="113">
        <v>1384408.80</v>
      </c>
      <c r="M263" s="111"/>
      <c r="N263" s="137">
        <v>969086.20</v>
      </c>
      <c r="O263" s="111">
        <v>346102.20</v>
      </c>
      <c r="P263" s="111">
        <v>69220.399999999994</v>
      </c>
      <c r="Q263" s="111"/>
      <c r="R263" s="111"/>
      <c r="S263" s="111"/>
      <c r="T263" s="60"/>
      <c r="U263" s="60"/>
      <c r="V263" s="60"/>
      <c r="W263" s="27">
        <v>1384408.80</v>
      </c>
    </row>
    <row r="264" spans="1:23" ht="15.75">
      <c r="A264" s="162"/>
      <c r="B264" s="106"/>
      <c r="C264" s="107" t="s">
        <v>37</v>
      </c>
      <c r="D264" s="107"/>
      <c r="E264" s="127"/>
      <c r="F264" s="127"/>
      <c r="G264" s="135"/>
      <c r="H264" s="110"/>
      <c r="I264" s="136"/>
      <c r="J264" s="110"/>
      <c r="K264" s="110"/>
      <c r="L264" s="113">
        <v>610378.30000000005</v>
      </c>
      <c r="M264" s="111"/>
      <c r="N264" s="137">
        <v>427264.80</v>
      </c>
      <c r="O264" s="111">
        <v>152594.60</v>
      </c>
      <c r="P264" s="111">
        <v>30518.90</v>
      </c>
      <c r="Q264" s="111"/>
      <c r="R264" s="111"/>
      <c r="S264" s="111"/>
      <c r="T264" s="60"/>
      <c r="U264" s="60"/>
      <c r="V264" s="60"/>
      <c r="W264" s="27">
        <v>610378.30000000005</v>
      </c>
    </row>
    <row r="265" spans="1:23" ht="15.75">
      <c r="A265" s="162"/>
      <c r="B265" s="106"/>
      <c r="C265" s="107" t="s">
        <v>38</v>
      </c>
      <c r="D265" s="107"/>
      <c r="E265" s="127"/>
      <c r="F265" s="127"/>
      <c r="G265" s="135"/>
      <c r="H265" s="110"/>
      <c r="I265" s="136"/>
      <c r="J265" s="110"/>
      <c r="K265" s="110"/>
      <c r="L265" s="113">
        <v>689992.80</v>
      </c>
      <c r="M265" s="111"/>
      <c r="N265" s="137">
        <v>482995</v>
      </c>
      <c r="O265" s="111">
        <v>172498.20</v>
      </c>
      <c r="P265" s="111">
        <v>34499.60</v>
      </c>
      <c r="Q265" s="111"/>
      <c r="R265" s="111"/>
      <c r="S265" s="111"/>
      <c r="T265" s="60"/>
      <c r="U265" s="60"/>
      <c r="V265" s="60"/>
      <c r="W265" s="27">
        <v>689992.80</v>
      </c>
    </row>
    <row r="266" spans="1:23" ht="15.75">
      <c r="A266" s="162"/>
      <c r="B266" s="106"/>
      <c r="C266" s="107" t="s">
        <v>39</v>
      </c>
      <c r="D266" s="107"/>
      <c r="E266" s="127"/>
      <c r="F266" s="127"/>
      <c r="G266" s="135"/>
      <c r="H266" s="110"/>
      <c r="I266" s="136"/>
      <c r="J266" s="110"/>
      <c r="K266" s="110"/>
      <c r="L266" s="113">
        <v>3490656.30</v>
      </c>
      <c r="M266" s="111"/>
      <c r="N266" s="137">
        <v>2443459.40</v>
      </c>
      <c r="O266" s="111">
        <v>872664.10</v>
      </c>
      <c r="P266" s="111">
        <v>174532.80</v>
      </c>
      <c r="Q266" s="111"/>
      <c r="R266" s="111"/>
      <c r="S266" s="111"/>
      <c r="T266" s="60"/>
      <c r="U266" s="60"/>
      <c r="V266" s="60"/>
      <c r="W266" s="27">
        <v>3490656.30</v>
      </c>
    </row>
    <row r="267" spans="1:23" ht="15.75">
      <c r="A267" s="162"/>
      <c r="B267" s="106"/>
      <c r="C267" s="107" t="s">
        <v>41</v>
      </c>
      <c r="D267" s="107"/>
      <c r="E267" s="127"/>
      <c r="F267" s="127"/>
      <c r="G267" s="135"/>
      <c r="H267" s="110"/>
      <c r="I267" s="136"/>
      <c r="J267" s="110"/>
      <c r="K267" s="110"/>
      <c r="L267" s="113">
        <v>636916.50</v>
      </c>
      <c r="M267" s="111"/>
      <c r="N267" s="137">
        <v>445841.60</v>
      </c>
      <c r="O267" s="111">
        <v>159229.10</v>
      </c>
      <c r="P267" s="111">
        <v>31845.80</v>
      </c>
      <c r="Q267" s="111"/>
      <c r="R267" s="111"/>
      <c r="S267" s="111"/>
      <c r="T267" s="60"/>
      <c r="U267" s="60"/>
      <c r="V267" s="60"/>
      <c r="W267" s="27">
        <v>636916.50</v>
      </c>
    </row>
    <row r="268" spans="1:23" ht="15.75">
      <c r="A268" s="162"/>
      <c r="B268" s="106"/>
      <c r="C268" s="107" t="s">
        <v>43</v>
      </c>
      <c r="D268" s="107"/>
      <c r="E268" s="127"/>
      <c r="F268" s="127"/>
      <c r="G268" s="135"/>
      <c r="H268" s="110"/>
      <c r="I268" s="136"/>
      <c r="J268" s="110"/>
      <c r="K268" s="110"/>
      <c r="L268" s="113">
        <v>10615.30</v>
      </c>
      <c r="M268" s="111"/>
      <c r="N268" s="137">
        <v>7430.70</v>
      </c>
      <c r="O268" s="111">
        <v>2653.80</v>
      </c>
      <c r="P268" s="111">
        <v>530.79999999999995</v>
      </c>
      <c r="Q268" s="111"/>
      <c r="R268" s="111"/>
      <c r="S268" s="111"/>
      <c r="T268" s="60"/>
      <c r="U268" s="60"/>
      <c r="V268" s="60"/>
      <c r="W268" s="27">
        <v>10615.30</v>
      </c>
    </row>
    <row r="269" spans="1:23" ht="15.75">
      <c r="A269" s="162"/>
      <c r="B269" s="106"/>
      <c r="C269" s="107" t="s">
        <v>44</v>
      </c>
      <c r="D269" s="107"/>
      <c r="E269" s="127"/>
      <c r="F269" s="127"/>
      <c r="G269" s="135"/>
      <c r="H269" s="110"/>
      <c r="I269" s="136"/>
      <c r="J269" s="110"/>
      <c r="K269" s="110"/>
      <c r="L269" s="113">
        <v>1769.20</v>
      </c>
      <c r="M269" s="111"/>
      <c r="N269" s="137">
        <v>1238.4000000000001</v>
      </c>
      <c r="O269" s="111">
        <v>442.30</v>
      </c>
      <c r="P269" s="111">
        <v>88.50</v>
      </c>
      <c r="Q269" s="111"/>
      <c r="R269" s="111"/>
      <c r="S269" s="111"/>
      <c r="T269" s="60"/>
      <c r="U269" s="60"/>
      <c r="V269" s="60"/>
      <c r="W269" s="27">
        <v>1769.20</v>
      </c>
    </row>
    <row r="270" spans="1:23" ht="15.75">
      <c r="A270" s="162"/>
      <c r="B270" s="106"/>
      <c r="C270" s="107" t="s">
        <v>47</v>
      </c>
      <c r="D270" s="107"/>
      <c r="E270" s="127"/>
      <c r="F270" s="127"/>
      <c r="G270" s="135"/>
      <c r="H270" s="110"/>
      <c r="I270" s="136"/>
      <c r="J270" s="110"/>
      <c r="K270" s="110"/>
      <c r="L270" s="113">
        <v>406034.30</v>
      </c>
      <c r="M270" s="111"/>
      <c r="N270" s="137">
        <v>284224</v>
      </c>
      <c r="O270" s="111">
        <v>101508.60</v>
      </c>
      <c r="P270" s="111">
        <v>20301.70</v>
      </c>
      <c r="Q270" s="111"/>
      <c r="R270" s="111"/>
      <c r="S270" s="111"/>
      <c r="T270" s="60"/>
      <c r="U270" s="60"/>
      <c r="V270" s="60"/>
      <c r="W270" s="27">
        <v>406034.30</v>
      </c>
    </row>
    <row r="271" spans="1:23" ht="15.75">
      <c r="A271" s="162"/>
      <c r="B271" s="106"/>
      <c r="C271" s="107" t="s">
        <v>42</v>
      </c>
      <c r="D271" s="107"/>
      <c r="E271" s="127"/>
      <c r="F271" s="127"/>
      <c r="G271" s="135"/>
      <c r="H271" s="110"/>
      <c r="I271" s="136"/>
      <c r="J271" s="110"/>
      <c r="K271" s="110"/>
      <c r="L271" s="113">
        <v>13269.20</v>
      </c>
      <c r="M271" s="111"/>
      <c r="N271" s="137">
        <v>9288.40</v>
      </c>
      <c r="O271" s="111">
        <v>3317.30</v>
      </c>
      <c r="P271" s="111">
        <v>663.50</v>
      </c>
      <c r="Q271" s="111"/>
      <c r="R271" s="111"/>
      <c r="S271" s="111"/>
      <c r="T271" s="60"/>
      <c r="U271" s="60"/>
      <c r="V271" s="60"/>
      <c r="W271" s="27">
        <v>13269.20</v>
      </c>
    </row>
    <row r="272" spans="1:23" ht="15.75">
      <c r="A272" s="162"/>
      <c r="B272" s="106"/>
      <c r="C272" s="107" t="s">
        <v>45</v>
      </c>
      <c r="D272" s="107"/>
      <c r="E272" s="127"/>
      <c r="F272" s="127"/>
      <c r="G272" s="135"/>
      <c r="H272" s="110"/>
      <c r="I272" s="136"/>
      <c r="J272" s="110"/>
      <c r="K272" s="110"/>
      <c r="L272" s="113">
        <v>23884.40</v>
      </c>
      <c r="M272" s="111"/>
      <c r="N272" s="137">
        <v>16719.099999999999</v>
      </c>
      <c r="O272" s="111">
        <v>5971.10</v>
      </c>
      <c r="P272" s="111">
        <v>1194.20</v>
      </c>
      <c r="Q272" s="111"/>
      <c r="R272" s="111"/>
      <c r="S272" s="111"/>
      <c r="T272" s="60"/>
      <c r="U272" s="60"/>
      <c r="V272" s="60"/>
      <c r="W272" s="27">
        <v>23884.40</v>
      </c>
    </row>
    <row r="273" spans="1:23" ht="15.75">
      <c r="A273" s="162"/>
      <c r="B273" s="106"/>
      <c r="C273" s="107" t="s">
        <v>46</v>
      </c>
      <c r="D273" s="107"/>
      <c r="E273" s="127"/>
      <c r="F273" s="127"/>
      <c r="G273" s="135"/>
      <c r="H273" s="110"/>
      <c r="I273" s="136"/>
      <c r="J273" s="110"/>
      <c r="K273" s="110"/>
      <c r="L273" s="113">
        <v>36268.800000000003</v>
      </c>
      <c r="M273" s="111"/>
      <c r="N273" s="137">
        <v>25388.20</v>
      </c>
      <c r="O273" s="111">
        <v>9067.2000000000007</v>
      </c>
      <c r="P273" s="111">
        <v>1813.40</v>
      </c>
      <c r="Q273" s="111"/>
      <c r="R273" s="111"/>
      <c r="S273" s="111"/>
      <c r="T273" s="60"/>
      <c r="U273" s="60"/>
      <c r="V273" s="60"/>
      <c r="W273" s="27">
        <v>36268.800000000003</v>
      </c>
    </row>
    <row r="274" spans="1:23" ht="15.75">
      <c r="A274" s="162"/>
      <c r="B274" s="106"/>
      <c r="C274" s="107" t="s">
        <v>48</v>
      </c>
      <c r="D274" s="107"/>
      <c r="E274" s="127"/>
      <c r="F274" s="127"/>
      <c r="G274" s="135"/>
      <c r="H274" s="110"/>
      <c r="I274" s="136"/>
      <c r="J274" s="110"/>
      <c r="K274" s="110"/>
      <c r="L274" s="113">
        <v>3538.40</v>
      </c>
      <c r="M274" s="111"/>
      <c r="N274" s="137">
        <v>2476.90</v>
      </c>
      <c r="O274" s="111">
        <v>884.60</v>
      </c>
      <c r="P274" s="111">
        <v>176.90</v>
      </c>
      <c r="Q274" s="111"/>
      <c r="R274" s="111"/>
      <c r="S274" s="111"/>
      <c r="T274" s="60"/>
      <c r="U274" s="60"/>
      <c r="V274" s="60"/>
      <c r="W274" s="27">
        <v>3538.40</v>
      </c>
    </row>
    <row r="275" spans="1:23" ht="15.75">
      <c r="A275" s="129"/>
      <c r="B275" s="106"/>
      <c r="C275" s="117" t="s">
        <v>49</v>
      </c>
      <c r="D275" s="107"/>
      <c r="E275" s="131"/>
      <c r="F275" s="131"/>
      <c r="G275" s="130"/>
      <c r="H275" s="124"/>
      <c r="I275" s="132"/>
      <c r="J275" s="124"/>
      <c r="K275" s="124"/>
      <c r="L275" s="122">
        <v>4423</v>
      </c>
      <c r="M275" s="125"/>
      <c r="N275" s="133">
        <v>3096.10</v>
      </c>
      <c r="O275" s="125">
        <v>1105.70</v>
      </c>
      <c r="P275" s="125">
        <v>221.20</v>
      </c>
      <c r="Q275" s="125"/>
      <c r="R275" s="125"/>
      <c r="S275" s="125"/>
      <c r="T275" s="27"/>
      <c r="U275" s="63"/>
      <c r="V275" s="63"/>
      <c r="W275" s="84">
        <v>4423</v>
      </c>
    </row>
    <row r="276" spans="1:23" ht="90" customHeight="1">
      <c r="A276" s="106">
        <f>A258+1</f>
        <v>224</v>
      </c>
      <c r="B276" s="106" t="s">
        <v>460</v>
      </c>
      <c r="C276" s="104" t="s">
        <v>35</v>
      </c>
      <c r="D276" s="106" t="s">
        <v>473</v>
      </c>
      <c r="E276" s="108"/>
      <c r="F276" s="108" t="s">
        <v>474</v>
      </c>
      <c r="G276" s="138" t="s">
        <v>475</v>
      </c>
      <c r="H276" s="106" t="s">
        <v>476</v>
      </c>
      <c r="I276" s="108" t="s">
        <v>477</v>
      </c>
      <c r="J276" s="106" t="s">
        <v>478</v>
      </c>
      <c r="K276" s="106" t="s">
        <v>710</v>
      </c>
      <c r="L276" s="113">
        <v>204039.90</v>
      </c>
      <c r="M276" s="113">
        <v>204039.90</v>
      </c>
      <c r="N276" s="113"/>
      <c r="O276" s="113"/>
      <c r="P276" s="113"/>
      <c r="Q276" s="113">
        <v>55741.70</v>
      </c>
      <c r="R276" s="113">
        <v>56248.40</v>
      </c>
      <c r="S276" s="113">
        <v>53714.70</v>
      </c>
      <c r="T276" s="101">
        <v>165704.79999999999</v>
      </c>
      <c r="U276" s="27">
        <v>38335.10</v>
      </c>
      <c r="V276" s="27"/>
      <c r="W276" s="27"/>
    </row>
    <row r="277" spans="1:23" ht="105">
      <c r="A277" s="106">
        <f>A276+1</f>
        <v>225</v>
      </c>
      <c r="B277" s="106" t="s">
        <v>460</v>
      </c>
      <c r="C277" s="104" t="s">
        <v>35</v>
      </c>
      <c r="D277" s="106" t="s">
        <v>473</v>
      </c>
      <c r="E277" s="108"/>
      <c r="F277" s="108" t="s">
        <v>474</v>
      </c>
      <c r="G277" s="138" t="s">
        <v>479</v>
      </c>
      <c r="H277" s="139" t="s">
        <v>94</v>
      </c>
      <c r="I277" s="139">
        <v>1</v>
      </c>
      <c r="J277" s="106" t="s">
        <v>478</v>
      </c>
      <c r="K277" s="106" t="s">
        <v>710</v>
      </c>
      <c r="L277" s="113">
        <v>4297.8999999999996</v>
      </c>
      <c r="M277" s="113">
        <v>4297.8999999999996</v>
      </c>
      <c r="N277" s="113"/>
      <c r="O277" s="113"/>
      <c r="P277" s="113"/>
      <c r="Q277" s="113">
        <v>1192.9000000000001</v>
      </c>
      <c r="R277" s="113">
        <v>1035</v>
      </c>
      <c r="S277" s="113">
        <v>1035</v>
      </c>
      <c r="T277" s="27">
        <v>3262.90</v>
      </c>
      <c r="U277" s="27">
        <v>1035</v>
      </c>
      <c r="V277" s="27"/>
      <c r="W277" s="27"/>
    </row>
    <row r="278" spans="1:23" ht="105">
      <c r="A278" s="106">
        <f t="shared" si="21" ref="A278:A299">A277+1</f>
        <v>226</v>
      </c>
      <c r="B278" s="119" t="s">
        <v>460</v>
      </c>
      <c r="C278" s="104" t="s">
        <v>35</v>
      </c>
      <c r="D278" s="119" t="s">
        <v>473</v>
      </c>
      <c r="E278" s="120"/>
      <c r="F278" s="120" t="s">
        <v>474</v>
      </c>
      <c r="G278" s="140" t="s">
        <v>480</v>
      </c>
      <c r="H278" s="141" t="s">
        <v>94</v>
      </c>
      <c r="I278" s="141">
        <v>1</v>
      </c>
      <c r="J278" s="119" t="s">
        <v>478</v>
      </c>
      <c r="K278" s="106" t="s">
        <v>710</v>
      </c>
      <c r="L278" s="122">
        <v>456.50</v>
      </c>
      <c r="M278" s="122">
        <v>456.50</v>
      </c>
      <c r="N278" s="122"/>
      <c r="O278" s="122"/>
      <c r="P278" s="122"/>
      <c r="Q278" s="122">
        <v>111.50</v>
      </c>
      <c r="R278" s="122">
        <v>115</v>
      </c>
      <c r="S278" s="122">
        <v>115</v>
      </c>
      <c r="T278" s="84">
        <v>341.50</v>
      </c>
      <c r="U278" s="84">
        <v>115</v>
      </c>
      <c r="V278" s="84"/>
      <c r="W278" s="84"/>
    </row>
    <row r="279" spans="1:23" s="33" customFormat="1" ht="75">
      <c r="A279" s="182">
        <f t="shared" si="21"/>
        <v>227</v>
      </c>
      <c r="B279" s="97" t="s">
        <v>460</v>
      </c>
      <c r="C279" s="83" t="s">
        <v>35</v>
      </c>
      <c r="D279" s="64" t="s">
        <v>473</v>
      </c>
      <c r="E279" s="98"/>
      <c r="F279" s="179" t="s">
        <v>474</v>
      </c>
      <c r="G279" s="99" t="s">
        <v>475</v>
      </c>
      <c r="H279" s="64" t="s">
        <v>476</v>
      </c>
      <c r="I279" s="100" t="s">
        <v>481</v>
      </c>
      <c r="J279" s="64" t="s">
        <v>482</v>
      </c>
      <c r="K279" s="64"/>
      <c r="L279" s="84">
        <v>289176</v>
      </c>
      <c r="M279" s="84">
        <v>289176</v>
      </c>
      <c r="N279" s="84"/>
      <c r="O279" s="84"/>
      <c r="P279" s="84"/>
      <c r="Q279" s="84"/>
      <c r="R279" s="84"/>
      <c r="S279" s="84"/>
      <c r="T279" s="84"/>
      <c r="U279" s="84">
        <v>289176</v>
      </c>
      <c r="V279" s="84"/>
      <c r="W279" s="84"/>
    </row>
    <row r="280" spans="1:23" s="33" customFormat="1" ht="30">
      <c r="A280" s="182">
        <f t="shared" si="21"/>
        <v>228</v>
      </c>
      <c r="B280" s="97" t="s">
        <v>460</v>
      </c>
      <c r="C280" s="45" t="s">
        <v>36</v>
      </c>
      <c r="D280" s="45"/>
      <c r="E280" s="45" t="s">
        <v>206</v>
      </c>
      <c r="F280" s="45"/>
      <c r="G280" s="45" t="s">
        <v>653</v>
      </c>
      <c r="H280" s="45"/>
      <c r="I280" s="45"/>
      <c r="J280" s="198" t="s">
        <v>746</v>
      </c>
      <c r="K280" s="182" t="s">
        <v>551</v>
      </c>
      <c r="L280" s="27">
        <v>43969.80</v>
      </c>
      <c r="M280" s="47">
        <v>43969.80</v>
      </c>
      <c r="N280" s="45"/>
      <c r="O280" s="45"/>
      <c r="P280" s="45"/>
      <c r="Q280" s="47">
        <v>14656.60</v>
      </c>
      <c r="R280" s="47">
        <v>14656.60</v>
      </c>
      <c r="S280" s="47">
        <v>14656.60</v>
      </c>
      <c r="T280" s="27">
        <v>43969.80</v>
      </c>
      <c r="U280" s="45"/>
      <c r="V280" s="45"/>
      <c r="W280" s="45"/>
    </row>
    <row r="281" spans="1:23" s="33" customFormat="1" ht="30">
      <c r="A281" s="182">
        <f t="shared" si="21"/>
        <v>229</v>
      </c>
      <c r="B281" s="97" t="s">
        <v>460</v>
      </c>
      <c r="C281" s="45" t="s">
        <v>36</v>
      </c>
      <c r="D281" s="45"/>
      <c r="E281" s="45" t="s">
        <v>616</v>
      </c>
      <c r="F281" s="45"/>
      <c r="G281" s="45" t="s">
        <v>654</v>
      </c>
      <c r="H281" s="45"/>
      <c r="I281" s="45"/>
      <c r="J281" s="198" t="s">
        <v>747</v>
      </c>
      <c r="K281" s="182">
        <v>2013</v>
      </c>
      <c r="L281" s="27">
        <v>11980</v>
      </c>
      <c r="M281" s="27">
        <v>111980</v>
      </c>
      <c r="N281" s="45"/>
      <c r="O281" s="45"/>
      <c r="P281" s="45"/>
      <c r="Q281" s="27">
        <v>11980</v>
      </c>
      <c r="R281" s="45"/>
      <c r="S281" s="45"/>
      <c r="T281" s="27">
        <v>11980</v>
      </c>
      <c r="U281" s="45"/>
      <c r="V281" s="45"/>
      <c r="W281" s="45"/>
    </row>
    <row r="282" spans="1:23" s="33" customFormat="1" ht="32.25" customHeight="1">
      <c r="A282" s="182">
        <f t="shared" si="21"/>
        <v>230</v>
      </c>
      <c r="B282" s="182" t="s">
        <v>460</v>
      </c>
      <c r="C282" s="45" t="s">
        <v>37</v>
      </c>
      <c r="D282" s="45"/>
      <c r="E282" s="45" t="s">
        <v>702</v>
      </c>
      <c r="F282" s="45"/>
      <c r="G282" s="16" t="s">
        <v>703</v>
      </c>
      <c r="H282" s="182" t="s">
        <v>401</v>
      </c>
      <c r="I282" s="36">
        <v>605</v>
      </c>
      <c r="J282" s="198" t="s">
        <v>6</v>
      </c>
      <c r="K282" s="182"/>
      <c r="L282" s="55">
        <f>ROUND(I282*365*0.092*1.49*1.24,2)</f>
        <v>37535.660000000003</v>
      </c>
      <c r="M282" s="55"/>
      <c r="N282" s="55">
        <f>L282</f>
        <v>37535.660000000003</v>
      </c>
      <c r="O282" s="45"/>
      <c r="P282" s="45"/>
      <c r="Q282" s="45"/>
      <c r="R282" s="45"/>
      <c r="S282" s="45"/>
      <c r="T282" s="45"/>
      <c r="U282" s="55">
        <f t="shared" si="22" ref="U282">L282</f>
        <v>37535.660000000003</v>
      </c>
      <c r="V282" s="45"/>
      <c r="W282" s="45"/>
    </row>
    <row r="283" spans="1:23" s="33" customFormat="1" ht="30">
      <c r="A283" s="182">
        <f t="shared" si="21"/>
        <v>231</v>
      </c>
      <c r="B283" s="182" t="s">
        <v>460</v>
      </c>
      <c r="C283" s="78" t="s">
        <v>38</v>
      </c>
      <c r="D283" s="181" t="s">
        <v>446</v>
      </c>
      <c r="E283" s="181" t="s">
        <v>447</v>
      </c>
      <c r="F283" s="181"/>
      <c r="G283" s="92" t="s">
        <v>490</v>
      </c>
      <c r="H283" s="8"/>
      <c r="I283" s="58"/>
      <c r="J283" s="58" t="s">
        <v>104</v>
      </c>
      <c r="K283" s="58"/>
      <c r="L283" s="60">
        <v>3045</v>
      </c>
      <c r="M283" s="60"/>
      <c r="N283" s="60"/>
      <c r="O283" s="60"/>
      <c r="P283" s="60">
        <v>3045</v>
      </c>
      <c r="Q283" s="60">
        <v>1450</v>
      </c>
      <c r="R283" s="60">
        <v>1595</v>
      </c>
      <c r="S283" s="60"/>
      <c r="T283" s="60">
        <v>3045</v>
      </c>
      <c r="U283" s="60"/>
      <c r="V283" s="60"/>
      <c r="W283" s="60"/>
    </row>
    <row r="284" spans="1:23" s="33" customFormat="1" ht="30">
      <c r="A284" s="182">
        <f t="shared" si="21"/>
        <v>232</v>
      </c>
      <c r="B284" s="182" t="s">
        <v>460</v>
      </c>
      <c r="C284" s="45" t="s">
        <v>38</v>
      </c>
      <c r="D284" s="177" t="s">
        <v>446</v>
      </c>
      <c r="E284" s="177" t="s">
        <v>447</v>
      </c>
      <c r="F284" s="177"/>
      <c r="G284" s="16" t="s">
        <v>491</v>
      </c>
      <c r="H284" s="8"/>
      <c r="I284" s="8"/>
      <c r="J284" s="8">
        <v>2013</v>
      </c>
      <c r="K284" s="58"/>
      <c r="L284" s="60">
        <v>1200</v>
      </c>
      <c r="M284" s="60"/>
      <c r="N284" s="60"/>
      <c r="O284" s="60"/>
      <c r="P284" s="60">
        <v>1200</v>
      </c>
      <c r="Q284" s="60">
        <v>1200</v>
      </c>
      <c r="R284" s="60"/>
      <c r="S284" s="60"/>
      <c r="T284" s="60">
        <v>1200</v>
      </c>
      <c r="U284" s="60"/>
      <c r="V284" s="60"/>
      <c r="W284" s="60"/>
    </row>
    <row r="285" spans="1:23" s="33" customFormat="1" ht="30">
      <c r="A285" s="182">
        <f t="shared" si="21"/>
        <v>233</v>
      </c>
      <c r="B285" s="182" t="s">
        <v>460</v>
      </c>
      <c r="C285" s="45" t="s">
        <v>38</v>
      </c>
      <c r="D285" s="7" t="s">
        <v>446</v>
      </c>
      <c r="E285" s="177" t="s">
        <v>447</v>
      </c>
      <c r="F285" s="177"/>
      <c r="G285" s="16" t="s">
        <v>492</v>
      </c>
      <c r="H285" s="8"/>
      <c r="I285" s="8"/>
      <c r="J285" s="8">
        <v>2013</v>
      </c>
      <c r="K285" s="58"/>
      <c r="L285" s="60">
        <v>3000</v>
      </c>
      <c r="M285" s="60"/>
      <c r="N285" s="60"/>
      <c r="O285" s="60"/>
      <c r="P285" s="60">
        <v>3000</v>
      </c>
      <c r="Q285" s="60">
        <v>3000</v>
      </c>
      <c r="R285" s="60"/>
      <c r="S285" s="60"/>
      <c r="T285" s="60">
        <v>3000</v>
      </c>
      <c r="U285" s="60"/>
      <c r="V285" s="60"/>
      <c r="W285" s="60"/>
    </row>
    <row r="286" spans="1:23" s="33" customFormat="1" ht="30">
      <c r="A286" s="182">
        <f t="shared" si="21"/>
        <v>234</v>
      </c>
      <c r="B286" s="182" t="s">
        <v>460</v>
      </c>
      <c r="C286" s="45" t="s">
        <v>38</v>
      </c>
      <c r="D286" s="7" t="s">
        <v>446</v>
      </c>
      <c r="E286" s="177" t="s">
        <v>447</v>
      </c>
      <c r="F286" s="177"/>
      <c r="G286" s="16" t="s">
        <v>731</v>
      </c>
      <c r="H286" s="8"/>
      <c r="I286" s="8"/>
      <c r="J286" s="8" t="s">
        <v>213</v>
      </c>
      <c r="K286" s="58"/>
      <c r="L286" s="60">
        <v>6500</v>
      </c>
      <c r="M286" s="60"/>
      <c r="N286" s="60"/>
      <c r="O286" s="60"/>
      <c r="P286" s="60">
        <v>6500</v>
      </c>
      <c r="Q286" s="60">
        <v>3000</v>
      </c>
      <c r="R286" s="60">
        <v>3500</v>
      </c>
      <c r="S286" s="60"/>
      <c r="T286" s="60">
        <v>6500</v>
      </c>
      <c r="U286" s="60"/>
      <c r="V286" s="60"/>
      <c r="W286" s="60"/>
    </row>
    <row r="287" spans="1:23" s="33" customFormat="1" ht="30">
      <c r="A287" s="182">
        <f t="shared" si="21"/>
        <v>235</v>
      </c>
      <c r="B287" s="182" t="s">
        <v>460</v>
      </c>
      <c r="C287" s="45" t="s">
        <v>38</v>
      </c>
      <c r="D287" s="177" t="s">
        <v>446</v>
      </c>
      <c r="E287" s="177" t="s">
        <v>447</v>
      </c>
      <c r="F287" s="177"/>
      <c r="G287" s="16" t="s">
        <v>493</v>
      </c>
      <c r="H287" s="8"/>
      <c r="I287" s="8"/>
      <c r="J287" s="8">
        <v>2014</v>
      </c>
      <c r="K287" s="58"/>
      <c r="L287" s="60">
        <v>1500</v>
      </c>
      <c r="M287" s="60"/>
      <c r="N287" s="60"/>
      <c r="O287" s="60"/>
      <c r="P287" s="60">
        <v>1500</v>
      </c>
      <c r="Q287" s="60"/>
      <c r="R287" s="60">
        <v>1500</v>
      </c>
      <c r="S287" s="60"/>
      <c r="T287" s="60">
        <v>1500</v>
      </c>
      <c r="U287" s="60"/>
      <c r="V287" s="60"/>
      <c r="W287" s="60"/>
    </row>
    <row r="288" spans="1:23" s="33" customFormat="1" ht="30">
      <c r="A288" s="182">
        <f t="shared" si="21"/>
        <v>236</v>
      </c>
      <c r="B288" s="182" t="s">
        <v>460</v>
      </c>
      <c r="C288" s="45" t="s">
        <v>38</v>
      </c>
      <c r="D288" s="177" t="s">
        <v>446</v>
      </c>
      <c r="E288" s="177" t="s">
        <v>447</v>
      </c>
      <c r="F288" s="177"/>
      <c r="G288" s="16" t="s">
        <v>494</v>
      </c>
      <c r="H288" s="182"/>
      <c r="I288" s="182"/>
      <c r="J288" s="8">
        <v>2014</v>
      </c>
      <c r="K288" s="58"/>
      <c r="L288" s="60">
        <v>4000</v>
      </c>
      <c r="M288" s="60"/>
      <c r="N288" s="60"/>
      <c r="O288" s="60"/>
      <c r="P288" s="27">
        <v>4000</v>
      </c>
      <c r="Q288" s="60"/>
      <c r="R288" s="60">
        <v>4000</v>
      </c>
      <c r="S288" s="60"/>
      <c r="T288" s="60">
        <v>4000</v>
      </c>
      <c r="U288" s="27"/>
      <c r="V288" s="60"/>
      <c r="W288" s="60"/>
    </row>
    <row r="289" spans="1:23" s="33" customFormat="1" ht="30">
      <c r="A289" s="182">
        <f t="shared" si="21"/>
        <v>237</v>
      </c>
      <c r="B289" s="182" t="s">
        <v>460</v>
      </c>
      <c r="C289" s="45" t="s">
        <v>38</v>
      </c>
      <c r="D289" s="45"/>
      <c r="E289" s="45" t="s">
        <v>675</v>
      </c>
      <c r="F289" s="45" t="s">
        <v>676</v>
      </c>
      <c r="G289" s="16" t="s">
        <v>678</v>
      </c>
      <c r="H289" s="182" t="s">
        <v>401</v>
      </c>
      <c r="I289" s="36">
        <v>940</v>
      </c>
      <c r="J289" s="198" t="s">
        <v>540</v>
      </c>
      <c r="K289" s="182"/>
      <c r="L289" s="55">
        <f>ROUND(I289*365*0.092*0.6*1.49*1.24,2)</f>
        <v>34991.92</v>
      </c>
      <c r="M289" s="55"/>
      <c r="N289" s="55">
        <f>L289</f>
        <v>34991.92</v>
      </c>
      <c r="O289" s="45"/>
      <c r="P289" s="45"/>
      <c r="Q289" s="45"/>
      <c r="R289" s="45"/>
      <c r="S289" s="45"/>
      <c r="T289" s="45"/>
      <c r="U289" s="55">
        <f>L289</f>
        <v>34991.92</v>
      </c>
      <c r="V289" s="45"/>
      <c r="W289" s="45"/>
    </row>
    <row r="290" spans="1:23" s="33" customFormat="1" ht="60">
      <c r="A290" s="182">
        <f t="shared" si="21"/>
        <v>238</v>
      </c>
      <c r="B290" s="182" t="s">
        <v>460</v>
      </c>
      <c r="C290" s="45" t="s">
        <v>39</v>
      </c>
      <c r="D290" s="177" t="s">
        <v>495</v>
      </c>
      <c r="E290" s="177" t="s">
        <v>496</v>
      </c>
      <c r="F290" s="177" t="s">
        <v>204</v>
      </c>
      <c r="G290" s="16" t="s">
        <v>497</v>
      </c>
      <c r="H290" s="182"/>
      <c r="I290" s="182"/>
      <c r="J290" s="8" t="s">
        <v>498</v>
      </c>
      <c r="K290" s="58"/>
      <c r="L290" s="60">
        <v>1500</v>
      </c>
      <c r="M290" s="60"/>
      <c r="N290" s="60"/>
      <c r="O290" s="60"/>
      <c r="P290" s="27">
        <v>1500</v>
      </c>
      <c r="Q290" s="60">
        <v>1500</v>
      </c>
      <c r="R290" s="60"/>
      <c r="S290" s="60"/>
      <c r="T290" s="60">
        <v>1500</v>
      </c>
      <c r="U290" s="27"/>
      <c r="V290" s="60"/>
      <c r="W290" s="60"/>
    </row>
    <row r="291" spans="1:23" s="33" customFormat="1" ht="45">
      <c r="A291" s="182">
        <f t="shared" si="21"/>
        <v>239</v>
      </c>
      <c r="B291" s="182" t="s">
        <v>460</v>
      </c>
      <c r="C291" s="45" t="s">
        <v>39</v>
      </c>
      <c r="D291" s="177" t="s">
        <v>450</v>
      </c>
      <c r="E291" s="177" t="s">
        <v>499</v>
      </c>
      <c r="F291" s="177"/>
      <c r="G291" s="16" t="s">
        <v>500</v>
      </c>
      <c r="H291" s="198"/>
      <c r="I291" s="198"/>
      <c r="J291" s="8" t="s">
        <v>748</v>
      </c>
      <c r="K291" s="58">
        <v>2013</v>
      </c>
      <c r="L291" s="60">
        <v>416.70</v>
      </c>
      <c r="M291" s="60"/>
      <c r="N291" s="60"/>
      <c r="O291" s="60"/>
      <c r="P291" s="27">
        <v>416.70</v>
      </c>
      <c r="Q291" s="60">
        <v>416.70</v>
      </c>
      <c r="R291" s="60"/>
      <c r="S291" s="60"/>
      <c r="T291" s="60">
        <v>416.70</v>
      </c>
      <c r="U291" s="60"/>
      <c r="V291" s="60"/>
      <c r="W291" s="60"/>
    </row>
    <row r="292" spans="1:23" s="33" customFormat="1" ht="45">
      <c r="A292" s="182">
        <f t="shared" si="21"/>
        <v>240</v>
      </c>
      <c r="B292" s="182" t="s">
        <v>460</v>
      </c>
      <c r="C292" s="45" t="s">
        <v>39</v>
      </c>
      <c r="D292" s="177" t="s">
        <v>450</v>
      </c>
      <c r="E292" s="177" t="s">
        <v>451</v>
      </c>
      <c r="F292" s="177"/>
      <c r="G292" s="16" t="s">
        <v>501</v>
      </c>
      <c r="H292" s="198"/>
      <c r="I292" s="198"/>
      <c r="J292" s="8" t="s">
        <v>749</v>
      </c>
      <c r="K292" s="58" t="s">
        <v>104</v>
      </c>
      <c r="L292" s="60">
        <v>42729</v>
      </c>
      <c r="M292" s="60"/>
      <c r="N292" s="60"/>
      <c r="O292" s="60"/>
      <c r="P292" s="27">
        <v>42729</v>
      </c>
      <c r="Q292" s="60">
        <v>25637.40</v>
      </c>
      <c r="R292" s="60">
        <v>17091.60</v>
      </c>
      <c r="S292" s="60"/>
      <c r="T292" s="60">
        <v>42729</v>
      </c>
      <c r="U292" s="60"/>
      <c r="V292" s="60"/>
      <c r="W292" s="60"/>
    </row>
    <row r="293" spans="1:23" s="33" customFormat="1" ht="45">
      <c r="A293" s="182">
        <f t="shared" si="21"/>
        <v>241</v>
      </c>
      <c r="B293" s="182" t="s">
        <v>460</v>
      </c>
      <c r="C293" s="45" t="s">
        <v>39</v>
      </c>
      <c r="D293" s="177" t="s">
        <v>455</v>
      </c>
      <c r="E293" s="177" t="s">
        <v>456</v>
      </c>
      <c r="F293" s="177"/>
      <c r="G293" s="16" t="s">
        <v>502</v>
      </c>
      <c r="H293" s="8"/>
      <c r="I293" s="8"/>
      <c r="J293" s="8" t="s">
        <v>750</v>
      </c>
      <c r="K293" s="58">
        <v>2013</v>
      </c>
      <c r="L293" s="60">
        <v>3600</v>
      </c>
      <c r="M293" s="60"/>
      <c r="N293" s="60"/>
      <c r="O293" s="60"/>
      <c r="P293" s="27">
        <v>3600</v>
      </c>
      <c r="Q293" s="60">
        <v>3600</v>
      </c>
      <c r="R293" s="60"/>
      <c r="S293" s="60"/>
      <c r="T293" s="60">
        <v>3600</v>
      </c>
      <c r="U293" s="60"/>
      <c r="V293" s="60"/>
      <c r="W293" s="60"/>
    </row>
    <row r="294" spans="1:23" s="33" customFormat="1" ht="45">
      <c r="A294" s="182">
        <f t="shared" si="21"/>
        <v>242</v>
      </c>
      <c r="B294" s="182" t="s">
        <v>460</v>
      </c>
      <c r="C294" s="45" t="s">
        <v>39</v>
      </c>
      <c r="D294" s="177" t="s">
        <v>455</v>
      </c>
      <c r="E294" s="177" t="s">
        <v>503</v>
      </c>
      <c r="F294" s="177"/>
      <c r="G294" s="16" t="s">
        <v>504</v>
      </c>
      <c r="H294" s="8"/>
      <c r="I294" s="8"/>
      <c r="J294" s="8" t="s">
        <v>505</v>
      </c>
      <c r="K294" s="58"/>
      <c r="L294" s="60">
        <v>29500</v>
      </c>
      <c r="M294" s="60"/>
      <c r="N294" s="60"/>
      <c r="O294" s="60">
        <v>29500</v>
      </c>
      <c r="P294" s="27"/>
      <c r="Q294" s="60">
        <v>1475</v>
      </c>
      <c r="R294" s="60">
        <v>1475</v>
      </c>
      <c r="S294" s="60">
        <v>17700</v>
      </c>
      <c r="T294" s="60">
        <v>20650</v>
      </c>
      <c r="U294" s="60">
        <v>8850</v>
      </c>
      <c r="V294" s="60"/>
      <c r="W294" s="27"/>
    </row>
    <row r="295" spans="1:23" s="33" customFormat="1" ht="45">
      <c r="A295" s="182">
        <f t="shared" si="21"/>
        <v>243</v>
      </c>
      <c r="B295" s="182" t="s">
        <v>460</v>
      </c>
      <c r="C295" s="45" t="s">
        <v>39</v>
      </c>
      <c r="D295" s="177" t="s">
        <v>455</v>
      </c>
      <c r="E295" s="177" t="s">
        <v>456</v>
      </c>
      <c r="F295" s="177"/>
      <c r="G295" s="16" t="s">
        <v>506</v>
      </c>
      <c r="H295" s="8"/>
      <c r="I295" s="8"/>
      <c r="J295" s="8" t="s">
        <v>751</v>
      </c>
      <c r="K295" s="58" t="s">
        <v>505</v>
      </c>
      <c r="L295" s="60">
        <v>29000</v>
      </c>
      <c r="M295" s="60"/>
      <c r="N295" s="60"/>
      <c r="O295" s="60">
        <v>29000</v>
      </c>
      <c r="P295" s="27"/>
      <c r="Q295" s="60">
        <v>9700</v>
      </c>
      <c r="R295" s="60">
        <v>4350</v>
      </c>
      <c r="S295" s="60">
        <v>4350</v>
      </c>
      <c r="T295" s="60">
        <v>18400</v>
      </c>
      <c r="U295" s="60">
        <v>10600</v>
      </c>
      <c r="V295" s="60"/>
      <c r="W295" s="60"/>
    </row>
    <row r="296" spans="1:23" s="33" customFormat="1" ht="45">
      <c r="A296" s="182">
        <f t="shared" si="21"/>
        <v>244</v>
      </c>
      <c r="B296" s="182" t="s">
        <v>460</v>
      </c>
      <c r="C296" s="45" t="s">
        <v>39</v>
      </c>
      <c r="D296" s="177" t="s">
        <v>455</v>
      </c>
      <c r="E296" s="177" t="s">
        <v>507</v>
      </c>
      <c r="F296" s="177"/>
      <c r="G296" s="16" t="s">
        <v>508</v>
      </c>
      <c r="H296" s="8"/>
      <c r="I296" s="8"/>
      <c r="J296" s="8" t="s">
        <v>752</v>
      </c>
      <c r="K296" s="58" t="s">
        <v>5</v>
      </c>
      <c r="L296" s="60">
        <v>191534.70</v>
      </c>
      <c r="M296" s="60"/>
      <c r="N296" s="60"/>
      <c r="O296" s="60">
        <v>191534.70</v>
      </c>
      <c r="P296" s="27"/>
      <c r="Q296" s="60">
        <v>114920.80</v>
      </c>
      <c r="R296" s="60">
        <v>57460.40</v>
      </c>
      <c r="S296" s="60">
        <v>19153.50</v>
      </c>
      <c r="T296" s="60">
        <v>191534.70</v>
      </c>
      <c r="U296" s="60"/>
      <c r="V296" s="101"/>
      <c r="W296" s="60"/>
    </row>
    <row r="297" spans="1:23" s="33" customFormat="1" ht="30">
      <c r="A297" s="182">
        <f t="shared" si="21"/>
        <v>245</v>
      </c>
      <c r="B297" s="182" t="s">
        <v>460</v>
      </c>
      <c r="C297" s="45" t="s">
        <v>39</v>
      </c>
      <c r="D297" s="45"/>
      <c r="E297" s="45" t="s">
        <v>704</v>
      </c>
      <c r="F297" s="45"/>
      <c r="G297" s="16" t="s">
        <v>705</v>
      </c>
      <c r="H297" s="182" t="s">
        <v>401</v>
      </c>
      <c r="I297" s="36">
        <v>86</v>
      </c>
      <c r="J297" s="198" t="s">
        <v>6</v>
      </c>
      <c r="K297" s="182"/>
      <c r="L297" s="55">
        <f>ROUND(I297*365*0.092*1.49*1.24,2)</f>
        <v>5335.65</v>
      </c>
      <c r="M297" s="192"/>
      <c r="N297" s="55">
        <f>L297</f>
        <v>5335.65</v>
      </c>
      <c r="O297" s="45"/>
      <c r="P297" s="45"/>
      <c r="Q297" s="45"/>
      <c r="R297" s="45"/>
      <c r="S297" s="45"/>
      <c r="T297" s="45"/>
      <c r="U297" s="55">
        <f t="shared" si="23" ref="U297">L297</f>
        <v>5335.65</v>
      </c>
      <c r="V297" s="45"/>
      <c r="W297" s="45"/>
    </row>
    <row r="298" spans="1:23" s="33" customFormat="1" ht="30">
      <c r="A298" s="182">
        <f t="shared" si="21"/>
        <v>246</v>
      </c>
      <c r="B298" s="182" t="s">
        <v>460</v>
      </c>
      <c r="C298" s="45" t="s">
        <v>41</v>
      </c>
      <c r="D298" s="45"/>
      <c r="E298" s="45" t="s">
        <v>334</v>
      </c>
      <c r="F298" s="45" t="s">
        <v>204</v>
      </c>
      <c r="G298" s="16" t="s">
        <v>688</v>
      </c>
      <c r="H298" s="182" t="s">
        <v>401</v>
      </c>
      <c r="I298" s="36">
        <v>5000</v>
      </c>
      <c r="J298" s="198" t="s">
        <v>551</v>
      </c>
      <c r="K298" s="182"/>
      <c r="L298" s="55">
        <v>80000</v>
      </c>
      <c r="M298" s="45"/>
      <c r="N298" s="55">
        <f>L298</f>
        <v>80000</v>
      </c>
      <c r="O298" s="55"/>
      <c r="P298" s="55"/>
      <c r="Q298" s="55">
        <v>28000</v>
      </c>
      <c r="R298" s="55">
        <v>28000</v>
      </c>
      <c r="S298" s="55">
        <v>24000</v>
      </c>
      <c r="T298" s="55">
        <f>L298</f>
        <v>80000</v>
      </c>
      <c r="U298" s="55"/>
      <c r="V298" s="55"/>
      <c r="W298" s="55"/>
    </row>
    <row r="299" spans="1:23" s="33" customFormat="1" ht="30">
      <c r="A299" s="182">
        <f t="shared" si="21"/>
        <v>247</v>
      </c>
      <c r="B299" s="193" t="s">
        <v>533</v>
      </c>
      <c r="C299" s="80"/>
      <c r="D299" s="45"/>
      <c r="E299" s="7"/>
      <c r="F299" s="179" t="s">
        <v>357</v>
      </c>
      <c r="G299" s="83" t="s">
        <v>509</v>
      </c>
      <c r="H299" s="64"/>
      <c r="I299" s="64"/>
      <c r="J299" s="64" t="s">
        <v>550</v>
      </c>
      <c r="K299" s="193"/>
      <c r="L299" s="84">
        <v>1109000</v>
      </c>
      <c r="M299" s="102"/>
      <c r="N299" s="63">
        <v>1109000</v>
      </c>
      <c r="O299" s="102"/>
      <c r="P299" s="102"/>
      <c r="Q299" s="84">
        <v>169500</v>
      </c>
      <c r="R299" s="84">
        <v>225800</v>
      </c>
      <c r="S299" s="84">
        <v>112500</v>
      </c>
      <c r="T299" s="84">
        <v>507800</v>
      </c>
      <c r="U299" s="96">
        <v>601200</v>
      </c>
      <c r="V299" s="84">
        <v>0</v>
      </c>
      <c r="W299" s="84">
        <v>0</v>
      </c>
    </row>
    <row r="300" spans="1:23" s="33" customFormat="1" ht="15.75">
      <c r="A300" s="182"/>
      <c r="B300" s="45"/>
      <c r="C300" s="45"/>
      <c r="D300" s="45"/>
      <c r="E300" s="177"/>
      <c r="F300" s="177"/>
      <c r="G300" s="16" t="s">
        <v>464</v>
      </c>
      <c r="H300" s="182"/>
      <c r="I300" s="182"/>
      <c r="J300" s="182"/>
      <c r="K300" s="182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</row>
    <row r="301" spans="1:23" s="33" customFormat="1" ht="60">
      <c r="A301" s="182"/>
      <c r="B301" s="182"/>
      <c r="C301" s="45" t="s">
        <v>35</v>
      </c>
      <c r="D301" s="45"/>
      <c r="E301" s="177" t="s">
        <v>143</v>
      </c>
      <c r="F301" s="196" t="s">
        <v>756</v>
      </c>
      <c r="G301" s="16" t="s">
        <v>510</v>
      </c>
      <c r="H301" s="182"/>
      <c r="I301" s="182"/>
      <c r="J301" s="182" t="s">
        <v>550</v>
      </c>
      <c r="K301" s="182"/>
      <c r="L301" s="27">
        <v>557800</v>
      </c>
      <c r="M301" s="27"/>
      <c r="N301" s="27">
        <v>557800</v>
      </c>
      <c r="O301" s="27"/>
      <c r="P301" s="27"/>
      <c r="Q301" s="27">
        <v>99500</v>
      </c>
      <c r="R301" s="27">
        <v>121000</v>
      </c>
      <c r="S301" s="27">
        <v>82500</v>
      </c>
      <c r="T301" s="27">
        <v>303000</v>
      </c>
      <c r="U301" s="27">
        <v>254800</v>
      </c>
      <c r="V301" s="27"/>
      <c r="W301" s="27"/>
    </row>
    <row r="302" spans="1:23" s="33" customFormat="1" ht="45">
      <c r="A302" s="182"/>
      <c r="B302" s="182"/>
      <c r="C302" s="45" t="s">
        <v>35</v>
      </c>
      <c r="D302" s="45"/>
      <c r="E302" s="177" t="s">
        <v>359</v>
      </c>
      <c r="F302" s="177" t="s">
        <v>150</v>
      </c>
      <c r="G302" s="16" t="s">
        <v>511</v>
      </c>
      <c r="H302" s="182"/>
      <c r="I302" s="182"/>
      <c r="J302" s="198" t="s">
        <v>753</v>
      </c>
      <c r="K302" s="182"/>
      <c r="L302" s="27">
        <v>117000</v>
      </c>
      <c r="M302" s="27"/>
      <c r="N302" s="27">
        <v>117000</v>
      </c>
      <c r="O302" s="27"/>
      <c r="P302" s="27"/>
      <c r="Q302" s="27">
        <v>40000</v>
      </c>
      <c r="R302" s="27">
        <v>12000</v>
      </c>
      <c r="S302" s="27"/>
      <c r="T302" s="27">
        <v>52000</v>
      </c>
      <c r="U302" s="27">
        <v>65000</v>
      </c>
      <c r="V302" s="27"/>
      <c r="W302" s="27"/>
    </row>
    <row r="303" spans="1:23" s="33" customFormat="1" ht="45">
      <c r="A303" s="182"/>
      <c r="B303" s="182"/>
      <c r="C303" s="45" t="s">
        <v>35</v>
      </c>
      <c r="D303" s="45"/>
      <c r="E303" s="177" t="s">
        <v>433</v>
      </c>
      <c r="F303" s="177" t="s">
        <v>204</v>
      </c>
      <c r="G303" s="16" t="s">
        <v>512</v>
      </c>
      <c r="H303" s="182"/>
      <c r="I303" s="182"/>
      <c r="J303" s="182" t="s">
        <v>553</v>
      </c>
      <c r="K303" s="182"/>
      <c r="L303" s="27">
        <v>93600</v>
      </c>
      <c r="M303" s="27"/>
      <c r="N303" s="27">
        <v>93600</v>
      </c>
      <c r="O303" s="27"/>
      <c r="P303" s="27"/>
      <c r="Q303" s="27"/>
      <c r="R303" s="27">
        <v>46800</v>
      </c>
      <c r="S303" s="27">
        <v>30000</v>
      </c>
      <c r="T303" s="27">
        <v>76800</v>
      </c>
      <c r="U303" s="27">
        <v>16800</v>
      </c>
      <c r="V303" s="27"/>
      <c r="W303" s="27"/>
    </row>
    <row r="304" spans="1:23" s="33" customFormat="1" ht="30">
      <c r="A304" s="182"/>
      <c r="B304" s="182"/>
      <c r="C304" s="45" t="s">
        <v>35</v>
      </c>
      <c r="D304" s="45"/>
      <c r="E304" s="177" t="s">
        <v>513</v>
      </c>
      <c r="F304" s="177" t="s">
        <v>204</v>
      </c>
      <c r="G304" s="16" t="s">
        <v>514</v>
      </c>
      <c r="H304" s="182"/>
      <c r="I304" s="182"/>
      <c r="J304" s="182" t="s">
        <v>540</v>
      </c>
      <c r="K304" s="182"/>
      <c r="L304" s="27">
        <v>76000</v>
      </c>
      <c r="M304" s="27"/>
      <c r="N304" s="27">
        <v>76000</v>
      </c>
      <c r="O304" s="27"/>
      <c r="P304" s="27"/>
      <c r="Q304" s="27"/>
      <c r="R304" s="27"/>
      <c r="S304" s="27"/>
      <c r="T304" s="27">
        <v>0</v>
      </c>
      <c r="U304" s="27">
        <v>76000</v>
      </c>
      <c r="V304" s="27"/>
      <c r="W304" s="27"/>
    </row>
    <row r="305" spans="1:23" s="33" customFormat="1" ht="45">
      <c r="A305" s="182"/>
      <c r="B305" s="182"/>
      <c r="C305" s="45" t="s">
        <v>35</v>
      </c>
      <c r="D305" s="45"/>
      <c r="E305" s="177" t="s">
        <v>437</v>
      </c>
      <c r="F305" s="177" t="s">
        <v>165</v>
      </c>
      <c r="G305" s="16" t="s">
        <v>515</v>
      </c>
      <c r="H305" s="182"/>
      <c r="I305" s="182"/>
      <c r="J305" s="182" t="s">
        <v>554</v>
      </c>
      <c r="K305" s="182"/>
      <c r="L305" s="27">
        <v>112600</v>
      </c>
      <c r="M305" s="27"/>
      <c r="N305" s="27">
        <v>112600</v>
      </c>
      <c r="O305" s="27"/>
      <c r="P305" s="27"/>
      <c r="Q305" s="27">
        <v>30000</v>
      </c>
      <c r="R305" s="27">
        <v>46000</v>
      </c>
      <c r="S305" s="27"/>
      <c r="T305" s="27">
        <v>76000</v>
      </c>
      <c r="U305" s="27">
        <v>36600</v>
      </c>
      <c r="V305" s="27"/>
      <c r="W305" s="27"/>
    </row>
    <row r="306" spans="1:23" s="33" customFormat="1" ht="15.75">
      <c r="A306" s="182"/>
      <c r="B306" s="182"/>
      <c r="C306" s="45" t="s">
        <v>33</v>
      </c>
      <c r="D306" s="45"/>
      <c r="E306" s="177" t="s">
        <v>427</v>
      </c>
      <c r="F306" s="177" t="s">
        <v>428</v>
      </c>
      <c r="G306" s="16" t="s">
        <v>516</v>
      </c>
      <c r="H306" s="182"/>
      <c r="I306" s="182"/>
      <c r="J306" s="182" t="s">
        <v>540</v>
      </c>
      <c r="K306" s="182"/>
      <c r="L306" s="27">
        <v>76000</v>
      </c>
      <c r="M306" s="27"/>
      <c r="N306" s="27">
        <v>76000</v>
      </c>
      <c r="O306" s="27"/>
      <c r="P306" s="27"/>
      <c r="Q306" s="27"/>
      <c r="R306" s="27"/>
      <c r="S306" s="27"/>
      <c r="T306" s="27">
        <v>0</v>
      </c>
      <c r="U306" s="27">
        <v>76000</v>
      </c>
      <c r="V306" s="27"/>
      <c r="W306" s="27"/>
    </row>
    <row r="307" spans="1:23" s="33" customFormat="1" ht="30">
      <c r="A307" s="182"/>
      <c r="B307" s="182"/>
      <c r="C307" s="45" t="s">
        <v>35</v>
      </c>
      <c r="D307" s="45"/>
      <c r="E307" s="177" t="s">
        <v>517</v>
      </c>
      <c r="F307" s="177" t="s">
        <v>165</v>
      </c>
      <c r="G307" s="16" t="s">
        <v>518</v>
      </c>
      <c r="H307" s="182"/>
      <c r="I307" s="182"/>
      <c r="J307" s="182" t="s">
        <v>540</v>
      </c>
      <c r="K307" s="182"/>
      <c r="L307" s="27">
        <v>76000</v>
      </c>
      <c r="M307" s="27"/>
      <c r="N307" s="27">
        <v>76000</v>
      </c>
      <c r="O307" s="27"/>
      <c r="P307" s="27"/>
      <c r="Q307" s="27"/>
      <c r="R307" s="27"/>
      <c r="S307" s="27"/>
      <c r="T307" s="27">
        <v>0</v>
      </c>
      <c r="U307" s="27">
        <v>76000</v>
      </c>
      <c r="V307" s="27"/>
      <c r="W307" s="27"/>
    </row>
    <row r="308" spans="1:23" s="33" customFormat="1" ht="150">
      <c r="A308" s="182">
        <f>A299+1</f>
        <v>248</v>
      </c>
      <c r="B308" s="182" t="s">
        <v>460</v>
      </c>
      <c r="C308" s="182" t="s">
        <v>39</v>
      </c>
      <c r="D308" s="16" t="s">
        <v>458</v>
      </c>
      <c r="E308" s="177" t="s">
        <v>459</v>
      </c>
      <c r="F308" s="177" t="s">
        <v>204</v>
      </c>
      <c r="G308" s="16" t="s">
        <v>648</v>
      </c>
      <c r="H308" s="182"/>
      <c r="I308" s="36"/>
      <c r="J308" s="198" t="s">
        <v>711</v>
      </c>
      <c r="K308" s="182"/>
      <c r="L308" s="27">
        <f>T308+U308+V308+W308</f>
        <v>1250000</v>
      </c>
      <c r="M308" s="27"/>
      <c r="N308" s="27"/>
      <c r="O308" s="27"/>
      <c r="P308" s="28">
        <f>L308</f>
        <v>1250000</v>
      </c>
      <c r="Q308" s="27">
        <v>100000</v>
      </c>
      <c r="R308" s="27">
        <v>150000</v>
      </c>
      <c r="S308" s="27">
        <v>200000</v>
      </c>
      <c r="T308" s="161">
        <f t="shared" si="24" ref="T308:T309">Q308+R308+S308</f>
        <v>450000</v>
      </c>
      <c r="U308" s="27">
        <v>800000</v>
      </c>
      <c r="V308" s="27"/>
      <c r="W308" s="27"/>
    </row>
    <row r="309" spans="1:23" s="33" customFormat="1" ht="150">
      <c r="A309" s="64">
        <f>A308+1</f>
        <v>249</v>
      </c>
      <c r="B309" s="64" t="s">
        <v>460</v>
      </c>
      <c r="C309" s="64" t="s">
        <v>39</v>
      </c>
      <c r="D309" s="83" t="s">
        <v>458</v>
      </c>
      <c r="E309" s="179" t="s">
        <v>459</v>
      </c>
      <c r="F309" s="179" t="s">
        <v>204</v>
      </c>
      <c r="G309" s="83" t="s">
        <v>649</v>
      </c>
      <c r="H309" s="64"/>
      <c r="I309" s="64"/>
      <c r="J309" s="64" t="s">
        <v>711</v>
      </c>
      <c r="K309" s="64"/>
      <c r="L309" s="84">
        <f>T309+U309+V309+W309</f>
        <v>7855874</v>
      </c>
      <c r="M309" s="84">
        <v>67000</v>
      </c>
      <c r="N309" s="84">
        <f>100500+100500+201000+201000+201000</f>
        <v>804000</v>
      </c>
      <c r="O309" s="84">
        <f>1407+737+2010+2010+2010</f>
        <v>8174</v>
      </c>
      <c r="P309" s="96">
        <v>6976700</v>
      </c>
      <c r="Q309" s="84">
        <f>650000+67000+100500+1407</f>
        <v>818907</v>
      </c>
      <c r="R309" s="84">
        <f>1150000-50000+100500+737</f>
        <v>1201237</v>
      </c>
      <c r="S309" s="84">
        <f>1500000+201000+2010</f>
        <v>1703010</v>
      </c>
      <c r="T309" s="84">
        <f t="shared" si="24"/>
        <v>3723154</v>
      </c>
      <c r="U309" s="84">
        <f>1600000+2126700+201000+201000+2010+2010</f>
        <v>4132720</v>
      </c>
      <c r="V309" s="84"/>
      <c r="W309" s="84"/>
    </row>
    <row r="310" spans="1:23" s="33" customFormat="1" ht="15.75">
      <c r="A310" s="213" t="s">
        <v>25</v>
      </c>
      <c r="B310" s="214"/>
      <c r="C310" s="214"/>
      <c r="D310" s="214"/>
      <c r="E310" s="153"/>
      <c r="F310" s="153"/>
      <c r="G310" s="154"/>
      <c r="H310" s="151"/>
      <c r="I310" s="151"/>
      <c r="J310" s="151"/>
      <c r="K310" s="151"/>
      <c r="L310" s="155"/>
      <c r="M310" s="155"/>
      <c r="N310" s="156"/>
      <c r="O310" s="156"/>
      <c r="P310" s="156"/>
      <c r="Q310" s="156"/>
      <c r="R310" s="156"/>
      <c r="S310" s="156"/>
      <c r="T310" s="156"/>
      <c r="U310" s="156"/>
      <c r="V310" s="156"/>
      <c r="W310" s="150"/>
    </row>
    <row r="311" spans="1:23" s="57" customFormat="1" ht="105">
      <c r="A311" s="58">
        <f>A309+1</f>
        <v>250</v>
      </c>
      <c r="B311" s="58" t="s">
        <v>519</v>
      </c>
      <c r="C311" s="78"/>
      <c r="D311" s="78" t="s">
        <v>520</v>
      </c>
      <c r="E311" s="181"/>
      <c r="F311" s="181"/>
      <c r="G311" s="92" t="s">
        <v>521</v>
      </c>
      <c r="H311" s="58" t="s">
        <v>522</v>
      </c>
      <c r="I311" s="58" t="s">
        <v>402</v>
      </c>
      <c r="J311" s="58" t="s">
        <v>6</v>
      </c>
      <c r="K311" s="58"/>
      <c r="L311" s="60">
        <f>L313+L314+L315+L316</f>
        <v>23214.10</v>
      </c>
      <c r="M311" s="60">
        <f t="shared" si="25" ref="M311:W311">M313+M314+M315+M316</f>
        <v>0</v>
      </c>
      <c r="N311" s="60">
        <f t="shared" si="25"/>
        <v>23214.10</v>
      </c>
      <c r="O311" s="60">
        <f t="shared" si="25"/>
        <v>0</v>
      </c>
      <c r="P311" s="60">
        <f t="shared" si="25"/>
        <v>0</v>
      </c>
      <c r="Q311" s="60">
        <f t="shared" si="25"/>
        <v>13686.10</v>
      </c>
      <c r="R311" s="60">
        <f t="shared" si="25"/>
        <v>9528</v>
      </c>
      <c r="S311" s="60">
        <f t="shared" si="25"/>
        <v>0</v>
      </c>
      <c r="T311" s="60">
        <f t="shared" si="25"/>
        <v>23214.10</v>
      </c>
      <c r="U311" s="60">
        <f t="shared" si="25"/>
        <v>0</v>
      </c>
      <c r="V311" s="60">
        <f t="shared" si="25"/>
        <v>0</v>
      </c>
      <c r="W311" s="60">
        <f t="shared" si="25"/>
        <v>0</v>
      </c>
    </row>
    <row r="312" spans="1:30" s="57" customFormat="1" ht="15.75">
      <c r="A312" s="58"/>
      <c r="B312" s="181" t="s">
        <v>464</v>
      </c>
      <c r="C312" s="194"/>
      <c r="D312" s="78"/>
      <c r="E312" s="181"/>
      <c r="F312" s="181"/>
      <c r="G312" s="92"/>
      <c r="H312" s="58"/>
      <c r="I312" s="58"/>
      <c r="J312" s="58"/>
      <c r="K312" s="58"/>
      <c r="L312" s="90"/>
      <c r="M312" s="59"/>
      <c r="N312" s="59"/>
      <c r="O312" s="60"/>
      <c r="P312" s="59"/>
      <c r="Q312" s="59"/>
      <c r="R312" s="59"/>
      <c r="S312" s="59"/>
      <c r="T312" s="59"/>
      <c r="U312" s="59"/>
      <c r="V312" s="59"/>
      <c r="W312" s="59"/>
      <c r="X312" s="33"/>
      <c r="Y312" s="33"/>
      <c r="Z312" s="33"/>
      <c r="AA312" s="33"/>
      <c r="AB312" s="33"/>
      <c r="AC312" s="33"/>
      <c r="AD312" s="33"/>
    </row>
    <row r="313" spans="1:30" s="57" customFormat="1" ht="15.75">
      <c r="A313" s="182"/>
      <c r="B313" s="182"/>
      <c r="C313" s="45" t="s">
        <v>36</v>
      </c>
      <c r="D313" s="45"/>
      <c r="E313" s="177"/>
      <c r="F313" s="177" t="s">
        <v>204</v>
      </c>
      <c r="G313" s="16"/>
      <c r="H313" s="182" t="s">
        <v>94</v>
      </c>
      <c r="I313" s="182">
        <v>1</v>
      </c>
      <c r="J313" s="182">
        <v>2013</v>
      </c>
      <c r="K313" s="182"/>
      <c r="L313" s="84">
        <f>T313+U313+V313+W313</f>
        <v>3176</v>
      </c>
      <c r="M313" s="47"/>
      <c r="N313" s="27">
        <f>L313</f>
        <v>3176</v>
      </c>
      <c r="O313" s="27"/>
      <c r="P313" s="47"/>
      <c r="Q313" s="27">
        <v>3176</v>
      </c>
      <c r="R313" s="47"/>
      <c r="S313" s="47"/>
      <c r="T313" s="27">
        <f>Q313+R313+S313</f>
        <v>3176</v>
      </c>
      <c r="U313" s="47"/>
      <c r="V313" s="47"/>
      <c r="W313" s="47"/>
      <c r="X313" s="33"/>
      <c r="Y313" s="33"/>
      <c r="Z313" s="33"/>
      <c r="AA313" s="33"/>
      <c r="AB313" s="33"/>
      <c r="AC313" s="33"/>
      <c r="AD313" s="33"/>
    </row>
    <row r="314" spans="1:30" s="57" customFormat="1" ht="45">
      <c r="A314" s="182"/>
      <c r="B314" s="182"/>
      <c r="C314" s="45" t="s">
        <v>37</v>
      </c>
      <c r="D314" s="45"/>
      <c r="E314" s="177"/>
      <c r="F314" s="196" t="s">
        <v>754</v>
      </c>
      <c r="G314" s="16"/>
      <c r="H314" s="182" t="s">
        <v>94</v>
      </c>
      <c r="I314" s="182">
        <v>3</v>
      </c>
      <c r="J314" s="182">
        <v>2014</v>
      </c>
      <c r="K314" s="182"/>
      <c r="L314" s="84">
        <f>T314+U314+V314+W314</f>
        <v>9528</v>
      </c>
      <c r="M314" s="47"/>
      <c r="N314" s="27">
        <f>L314</f>
        <v>9528</v>
      </c>
      <c r="O314" s="27"/>
      <c r="P314" s="47"/>
      <c r="Q314" s="47"/>
      <c r="R314" s="27">
        <v>9528</v>
      </c>
      <c r="S314" s="47"/>
      <c r="T314" s="27">
        <f>Q314+R314+S314</f>
        <v>9528</v>
      </c>
      <c r="U314" s="47"/>
      <c r="V314" s="47"/>
      <c r="W314" s="47"/>
      <c r="X314" s="33"/>
      <c r="Y314" s="33"/>
      <c r="Z314" s="33"/>
      <c r="AA314" s="33"/>
      <c r="AB314" s="33"/>
      <c r="AC314" s="33"/>
      <c r="AD314" s="33"/>
    </row>
    <row r="315" spans="1:30" s="57" customFormat="1" ht="30">
      <c r="A315" s="182"/>
      <c r="B315" s="182"/>
      <c r="C315" s="45" t="s">
        <v>37</v>
      </c>
      <c r="D315" s="45"/>
      <c r="E315" s="177"/>
      <c r="F315" s="177" t="s">
        <v>287</v>
      </c>
      <c r="G315" s="16" t="s">
        <v>523</v>
      </c>
      <c r="H315" s="182" t="s">
        <v>94</v>
      </c>
      <c r="I315" s="182">
        <v>2</v>
      </c>
      <c r="J315" s="182">
        <v>2013</v>
      </c>
      <c r="K315" s="182"/>
      <c r="L315" s="84">
        <f>T315+U315+V315+W315</f>
        <v>4158.1000000000004</v>
      </c>
      <c r="M315" s="47"/>
      <c r="N315" s="27">
        <f>L315</f>
        <v>4158.1000000000004</v>
      </c>
      <c r="O315" s="27"/>
      <c r="P315" s="47"/>
      <c r="Q315" s="47">
        <v>4158.1000000000004</v>
      </c>
      <c r="R315" s="47"/>
      <c r="S315" s="47"/>
      <c r="T315" s="27">
        <f>Q315+R315+S315</f>
        <v>4158.1000000000004</v>
      </c>
      <c r="U315" s="47"/>
      <c r="V315" s="47"/>
      <c r="W315" s="47"/>
      <c r="X315" s="33"/>
      <c r="Y315" s="33"/>
      <c r="Z315" s="33"/>
      <c r="AA315" s="33"/>
      <c r="AB315" s="33"/>
      <c r="AC315" s="33"/>
      <c r="AD315" s="33"/>
    </row>
    <row r="316" spans="1:30" s="57" customFormat="1" ht="30">
      <c r="A316" s="182"/>
      <c r="B316" s="182"/>
      <c r="C316" s="45" t="s">
        <v>39</v>
      </c>
      <c r="D316" s="45"/>
      <c r="E316" s="177"/>
      <c r="F316" s="196" t="s">
        <v>755</v>
      </c>
      <c r="G316" s="16"/>
      <c r="H316" s="182" t="s">
        <v>94</v>
      </c>
      <c r="I316" s="182">
        <v>2</v>
      </c>
      <c r="J316" s="182">
        <v>2013</v>
      </c>
      <c r="K316" s="182"/>
      <c r="L316" s="27">
        <f>T316+U316+V316+W316</f>
        <v>6352</v>
      </c>
      <c r="M316" s="47"/>
      <c r="N316" s="27">
        <f>L316</f>
        <v>6352</v>
      </c>
      <c r="O316" s="27"/>
      <c r="P316" s="47"/>
      <c r="Q316" s="27">
        <v>6352</v>
      </c>
      <c r="R316" s="27"/>
      <c r="S316" s="47"/>
      <c r="T316" s="27">
        <f>Q316+R316+S316</f>
        <v>6352</v>
      </c>
      <c r="U316" s="47"/>
      <c r="V316" s="47"/>
      <c r="W316" s="47"/>
      <c r="X316" s="33"/>
      <c r="Y316" s="33"/>
      <c r="Z316" s="33"/>
      <c r="AA316" s="33"/>
      <c r="AB316" s="33"/>
      <c r="AC316" s="33"/>
      <c r="AD316" s="33"/>
    </row>
    <row r="317" spans="1:30" s="57" customFormat="1" ht="26.25" customHeight="1">
      <c r="A317" s="148" t="s">
        <v>674</v>
      </c>
      <c r="B317" s="211" t="s">
        <v>729</v>
      </c>
      <c r="C317" s="211"/>
      <c r="D317" s="211"/>
      <c r="E317" s="211"/>
      <c r="F317" s="211"/>
      <c r="G317" s="211"/>
      <c r="H317" s="211"/>
      <c r="I317" s="211"/>
      <c r="J317" s="211"/>
      <c r="K317" s="211"/>
      <c r="L317" s="211"/>
      <c r="M317" s="211"/>
      <c r="N317" s="211"/>
      <c r="O317" s="211"/>
      <c r="P317" s="211"/>
      <c r="Q317" s="211"/>
      <c r="R317" s="211"/>
      <c r="S317" s="211"/>
      <c r="T317" s="102"/>
      <c r="U317" s="149"/>
      <c r="V317" s="149"/>
      <c r="W317" s="149"/>
      <c r="X317" s="33"/>
      <c r="Y317" s="33"/>
      <c r="Z317" s="33"/>
      <c r="AA317" s="33"/>
      <c r="AB317" s="33"/>
      <c r="AC317" s="33"/>
      <c r="AD317" s="33"/>
    </row>
    <row r="318" spans="1:19" ht="15.75">
      <c r="A318" s="142"/>
      <c r="B318" s="143"/>
      <c r="C318" s="114"/>
      <c r="D318" s="144"/>
      <c r="E318" s="114"/>
      <c r="F318" s="114"/>
      <c r="G318" s="114"/>
      <c r="H318" s="145"/>
      <c r="I318" s="145"/>
      <c r="J318" s="145"/>
      <c r="K318" s="145"/>
      <c r="L318" s="146"/>
      <c r="M318" s="146"/>
      <c r="N318" s="146"/>
      <c r="O318" s="146"/>
      <c r="P318" s="146"/>
      <c r="Q318" s="146"/>
      <c r="R318" s="146"/>
      <c r="S318" s="146"/>
    </row>
    <row r="319" spans="1:19" ht="15.75">
      <c r="A319" s="142"/>
      <c r="B319" s="143"/>
      <c r="C319" s="114"/>
      <c r="D319" s="144"/>
      <c r="E319" s="114"/>
      <c r="F319" s="114"/>
      <c r="G319" s="114"/>
      <c r="H319" s="145"/>
      <c r="I319" s="145"/>
      <c r="J319" s="145"/>
      <c r="K319" s="145"/>
      <c r="L319" s="146"/>
      <c r="M319" s="146"/>
      <c r="N319" s="146"/>
      <c r="O319" s="146"/>
      <c r="P319" s="146"/>
      <c r="Q319" s="146"/>
      <c r="R319" s="146"/>
      <c r="S319" s="146"/>
    </row>
    <row r="320" spans="1:19" ht="15.75">
      <c r="A320" s="142"/>
      <c r="B320" s="143"/>
      <c r="C320" s="114"/>
      <c r="D320" s="144"/>
      <c r="E320" s="114"/>
      <c r="F320" s="114"/>
      <c r="G320" s="114"/>
      <c r="H320" s="145"/>
      <c r="I320" s="145"/>
      <c r="J320" s="145"/>
      <c r="K320" s="145"/>
      <c r="L320" s="146"/>
      <c r="M320" s="146"/>
      <c r="N320" s="146"/>
      <c r="O320" s="146"/>
      <c r="P320" s="146"/>
      <c r="Q320" s="146"/>
      <c r="R320" s="146"/>
      <c r="S320" s="146"/>
    </row>
    <row r="321" spans="1:19" ht="15.75">
      <c r="A321" s="142"/>
      <c r="B321" s="143"/>
      <c r="C321" s="114"/>
      <c r="D321" s="144"/>
      <c r="E321" s="114"/>
      <c r="F321" s="114"/>
      <c r="G321" s="114"/>
      <c r="H321" s="145"/>
      <c r="I321" s="145"/>
      <c r="J321" s="145"/>
      <c r="K321" s="145"/>
      <c r="L321" s="146"/>
      <c r="M321" s="146"/>
      <c r="N321" s="146"/>
      <c r="O321" s="146"/>
      <c r="P321" s="146"/>
      <c r="Q321" s="146"/>
      <c r="R321" s="146"/>
      <c r="S321" s="146"/>
    </row>
    <row r="322" spans="1:19" ht="15.75">
      <c r="A322" s="142"/>
      <c r="B322" s="143"/>
      <c r="C322" s="114"/>
      <c r="D322" s="144"/>
      <c r="E322" s="114"/>
      <c r="F322" s="114"/>
      <c r="G322" s="114"/>
      <c r="H322" s="145"/>
      <c r="I322" s="145"/>
      <c r="J322" s="145"/>
      <c r="K322" s="145"/>
      <c r="L322" s="146"/>
      <c r="M322" s="146"/>
      <c r="N322" s="146"/>
      <c r="O322" s="146"/>
      <c r="P322" s="146"/>
      <c r="Q322" s="146"/>
      <c r="R322" s="146"/>
      <c r="S322" s="146"/>
    </row>
    <row r="323" spans="1:19" ht="15.75">
      <c r="A323" s="142"/>
      <c r="B323" s="143"/>
      <c r="C323" s="114"/>
      <c r="D323" s="144"/>
      <c r="E323" s="114"/>
      <c r="F323" s="114"/>
      <c r="G323" s="114"/>
      <c r="H323" s="145"/>
      <c r="I323" s="145"/>
      <c r="J323" s="145"/>
      <c r="K323" s="145"/>
      <c r="L323" s="146"/>
      <c r="M323" s="146"/>
      <c r="N323" s="146"/>
      <c r="O323" s="146"/>
      <c r="P323" s="146"/>
      <c r="Q323" s="146"/>
      <c r="R323" s="146"/>
      <c r="S323" s="146"/>
    </row>
    <row r="324" spans="1:19" ht="16.5">
      <c r="A324" s="142"/>
      <c r="B324" s="143"/>
      <c r="C324" s="114"/>
      <c r="D324" s="144"/>
      <c r="E324" s="114"/>
      <c r="F324" s="114"/>
      <c r="G324" s="163"/>
      <c r="H324" s="145"/>
      <c r="I324" s="145"/>
      <c r="J324" s="145"/>
      <c r="K324" s="145"/>
      <c r="L324" s="146"/>
      <c r="M324" s="146"/>
      <c r="N324" s="146"/>
      <c r="O324" s="146"/>
      <c r="P324" s="146"/>
      <c r="Q324" s="146"/>
      <c r="R324" s="146"/>
      <c r="S324" s="146"/>
    </row>
    <row r="325" spans="1:19" ht="16.5">
      <c r="A325" s="142"/>
      <c r="B325" s="143"/>
      <c r="C325" s="114"/>
      <c r="D325" s="144"/>
      <c r="E325" s="114"/>
      <c r="F325" s="114"/>
      <c r="G325" s="163"/>
      <c r="H325" s="145"/>
      <c r="I325" s="145"/>
      <c r="J325" s="145"/>
      <c r="K325" s="145"/>
      <c r="L325" s="146"/>
      <c r="M325" s="146"/>
      <c r="N325" s="146"/>
      <c r="O325" s="146"/>
      <c r="P325" s="146"/>
      <c r="Q325" s="146"/>
      <c r="R325" s="146"/>
      <c r="S325" s="146"/>
    </row>
    <row r="326" spans="1:19" ht="16.5">
      <c r="A326" s="142"/>
      <c r="B326" s="143"/>
      <c r="C326" s="114"/>
      <c r="D326" s="144"/>
      <c r="E326" s="114"/>
      <c r="F326" s="114"/>
      <c r="G326" s="163"/>
      <c r="H326" s="145"/>
      <c r="I326" s="145"/>
      <c r="J326" s="145"/>
      <c r="K326" s="145"/>
      <c r="L326" s="146"/>
      <c r="M326" s="146"/>
      <c r="N326" s="146"/>
      <c r="O326" s="146"/>
      <c r="P326" s="146"/>
      <c r="Q326" s="146"/>
      <c r="R326" s="146"/>
      <c r="S326" s="146"/>
    </row>
    <row r="327" spans="1:19" ht="16.5">
      <c r="A327" s="142"/>
      <c r="B327" s="143"/>
      <c r="C327" s="114"/>
      <c r="D327" s="144"/>
      <c r="E327" s="114"/>
      <c r="F327" s="114"/>
      <c r="G327" s="164"/>
      <c r="H327" s="145"/>
      <c r="I327" s="145"/>
      <c r="J327" s="145"/>
      <c r="K327" s="145"/>
      <c r="L327" s="146"/>
      <c r="M327" s="146"/>
      <c r="N327" s="146"/>
      <c r="O327" s="146"/>
      <c r="P327" s="146"/>
      <c r="Q327" s="146"/>
      <c r="R327" s="146"/>
      <c r="S327" s="146"/>
    </row>
    <row r="328" spans="1:19" ht="16.5">
      <c r="A328" s="142"/>
      <c r="B328" s="143"/>
      <c r="C328" s="114"/>
      <c r="D328" s="144"/>
      <c r="E328" s="114"/>
      <c r="F328" s="114"/>
      <c r="G328" s="164"/>
      <c r="H328" s="145"/>
      <c r="I328" s="145"/>
      <c r="J328" s="145"/>
      <c r="K328" s="145"/>
      <c r="L328" s="146"/>
      <c r="M328" s="146"/>
      <c r="N328" s="146"/>
      <c r="O328" s="146"/>
      <c r="P328" s="146"/>
      <c r="Q328" s="146"/>
      <c r="R328" s="146"/>
      <c r="S328" s="146"/>
    </row>
    <row r="329" spans="1:19" ht="18.75">
      <c r="A329" s="142"/>
      <c r="B329" s="143"/>
      <c r="C329" s="114"/>
      <c r="D329" s="144"/>
      <c r="E329" s="114"/>
      <c r="F329" s="114"/>
      <c r="G329" s="165"/>
      <c r="H329" s="145"/>
      <c r="I329" s="145"/>
      <c r="J329" s="145"/>
      <c r="K329" s="145"/>
      <c r="L329" s="146"/>
      <c r="M329" s="146"/>
      <c r="N329" s="146"/>
      <c r="O329" s="146"/>
      <c r="P329" s="146"/>
      <c r="Q329" s="146"/>
      <c r="R329" s="146"/>
      <c r="S329" s="146"/>
    </row>
    <row r="330" spans="1:19" ht="18.75">
      <c r="A330" s="142"/>
      <c r="B330" s="143"/>
      <c r="C330" s="114"/>
      <c r="D330" s="144"/>
      <c r="E330" s="114"/>
      <c r="F330" s="114"/>
      <c r="G330" s="165"/>
      <c r="H330" s="145"/>
      <c r="I330" s="145"/>
      <c r="J330" s="145"/>
      <c r="K330" s="145"/>
      <c r="L330" s="146"/>
      <c r="M330" s="146"/>
      <c r="N330" s="146"/>
      <c r="O330" s="146"/>
      <c r="P330" s="146"/>
      <c r="Q330" s="146"/>
      <c r="R330" s="146"/>
      <c r="S330" s="146"/>
    </row>
    <row r="331" spans="1:19" ht="18.75">
      <c r="A331" s="142"/>
      <c r="B331" s="143"/>
      <c r="C331" s="114"/>
      <c r="D331" s="144"/>
      <c r="E331" s="114"/>
      <c r="F331" s="114"/>
      <c r="G331" s="165"/>
      <c r="H331" s="145"/>
      <c r="I331" s="145"/>
      <c r="J331" s="145"/>
      <c r="K331" s="145"/>
      <c r="L331" s="146"/>
      <c r="M331" s="146"/>
      <c r="N331" s="146"/>
      <c r="O331" s="146"/>
      <c r="P331" s="146"/>
      <c r="Q331" s="146"/>
      <c r="R331" s="146"/>
      <c r="S331" s="146"/>
    </row>
    <row r="332" spans="1:19" ht="18.75">
      <c r="A332" s="142"/>
      <c r="B332" s="143"/>
      <c r="C332" s="114"/>
      <c r="D332" s="144"/>
      <c r="E332" s="114"/>
      <c r="F332" s="114"/>
      <c r="G332" s="165"/>
      <c r="H332" s="145"/>
      <c r="I332" s="145"/>
      <c r="J332" s="145"/>
      <c r="K332" s="145"/>
      <c r="L332" s="146"/>
      <c r="M332" s="146"/>
      <c r="N332" s="146"/>
      <c r="O332" s="146"/>
      <c r="P332" s="146"/>
      <c r="Q332" s="146"/>
      <c r="R332" s="146"/>
      <c r="S332" s="146"/>
    </row>
    <row r="333" spans="1:19" ht="15.75">
      <c r="A333" s="142"/>
      <c r="B333" s="143"/>
      <c r="C333" s="114"/>
      <c r="D333" s="144"/>
      <c r="E333" s="114"/>
      <c r="F333" s="114"/>
      <c r="G333" s="166"/>
      <c r="H333" s="145"/>
      <c r="I333" s="145"/>
      <c r="J333" s="145"/>
      <c r="K333" s="145"/>
      <c r="L333" s="146"/>
      <c r="M333" s="146"/>
      <c r="N333" s="146"/>
      <c r="O333" s="146"/>
      <c r="P333" s="146"/>
      <c r="Q333" s="146"/>
      <c r="R333" s="146"/>
      <c r="S333" s="146"/>
    </row>
    <row r="334" spans="1:19" ht="18.75">
      <c r="A334" s="142"/>
      <c r="B334" s="143"/>
      <c r="C334" s="114"/>
      <c r="D334" s="144"/>
      <c r="E334" s="114"/>
      <c r="F334" s="114"/>
      <c r="G334" s="165"/>
      <c r="H334" s="145"/>
      <c r="I334" s="145"/>
      <c r="J334" s="145"/>
      <c r="K334" s="145"/>
      <c r="L334" s="146"/>
      <c r="M334" s="146"/>
      <c r="N334" s="146"/>
      <c r="O334" s="146"/>
      <c r="P334" s="146"/>
      <c r="Q334" s="146"/>
      <c r="R334" s="146"/>
      <c r="S334" s="146"/>
    </row>
    <row r="335" spans="1:19" ht="18.75">
      <c r="A335" s="142"/>
      <c r="B335" s="143"/>
      <c r="C335" s="114"/>
      <c r="D335" s="144"/>
      <c r="E335" s="114"/>
      <c r="F335" s="114"/>
      <c r="G335" s="165"/>
      <c r="H335" s="145"/>
      <c r="I335" s="145"/>
      <c r="J335" s="145"/>
      <c r="K335" s="145"/>
      <c r="L335" s="146"/>
      <c r="M335" s="146"/>
      <c r="N335" s="146"/>
      <c r="O335" s="146"/>
      <c r="P335" s="146"/>
      <c r="Q335" s="146"/>
      <c r="R335" s="146"/>
      <c r="S335" s="146"/>
    </row>
    <row r="336" spans="1:19" ht="18.75">
      <c r="A336" s="142"/>
      <c r="B336" s="143"/>
      <c r="C336" s="114"/>
      <c r="D336" s="144"/>
      <c r="E336" s="114"/>
      <c r="F336" s="114"/>
      <c r="G336" s="167"/>
      <c r="H336" s="145"/>
      <c r="I336" s="145"/>
      <c r="J336" s="145"/>
      <c r="K336" s="145"/>
      <c r="L336" s="146"/>
      <c r="M336" s="146"/>
      <c r="N336" s="146"/>
      <c r="O336" s="146"/>
      <c r="P336" s="146"/>
      <c r="Q336" s="146"/>
      <c r="R336" s="146"/>
      <c r="S336" s="146"/>
    </row>
    <row r="337" spans="1:19" ht="16.5">
      <c r="A337" s="142"/>
      <c r="B337" s="143"/>
      <c r="C337" s="114"/>
      <c r="D337" s="144"/>
      <c r="E337" s="114"/>
      <c r="F337" s="114"/>
      <c r="G337" s="164"/>
      <c r="H337" s="145"/>
      <c r="I337" s="145"/>
      <c r="J337" s="145"/>
      <c r="K337" s="145"/>
      <c r="L337" s="146"/>
      <c r="M337" s="146"/>
      <c r="N337" s="146"/>
      <c r="O337" s="146"/>
      <c r="P337" s="146"/>
      <c r="Q337" s="146"/>
      <c r="R337" s="146"/>
      <c r="S337" s="146"/>
    </row>
    <row r="338" spans="1:19" ht="18.75">
      <c r="A338" s="142"/>
      <c r="B338" s="143"/>
      <c r="C338" s="114"/>
      <c r="D338" s="144"/>
      <c r="E338" s="114"/>
      <c r="F338" s="114"/>
      <c r="G338" s="167"/>
      <c r="H338" s="145"/>
      <c r="I338" s="145"/>
      <c r="J338" s="145"/>
      <c r="K338" s="145"/>
      <c r="L338" s="146"/>
      <c r="M338" s="146"/>
      <c r="N338" s="146"/>
      <c r="O338" s="146"/>
      <c r="P338" s="146"/>
      <c r="Q338" s="146"/>
      <c r="R338" s="146"/>
      <c r="S338" s="146"/>
    </row>
    <row r="339" spans="1:19" ht="18.75">
      <c r="A339" s="142"/>
      <c r="B339" s="143"/>
      <c r="C339" s="114"/>
      <c r="D339" s="144"/>
      <c r="E339" s="114"/>
      <c r="F339" s="114"/>
      <c r="G339" s="168"/>
      <c r="H339" s="145"/>
      <c r="I339" s="145"/>
      <c r="J339" s="145"/>
      <c r="K339" s="145"/>
      <c r="L339" s="146"/>
      <c r="M339" s="146"/>
      <c r="N339" s="146"/>
      <c r="O339" s="146"/>
      <c r="P339" s="146"/>
      <c r="Q339" s="146"/>
      <c r="R339" s="146"/>
      <c r="S339" s="146"/>
    </row>
    <row r="340" ht="18.75">
      <c r="G340" s="159"/>
    </row>
    <row r="341" ht="18.75">
      <c r="G341" s="159"/>
    </row>
    <row r="342" ht="18.75">
      <c r="G342" s="159"/>
    </row>
    <row r="343" ht="18.75">
      <c r="G343" s="159"/>
    </row>
    <row r="344" ht="18.75">
      <c r="G344" s="160"/>
    </row>
  </sheetData>
  <mergeCells count="16">
    <mergeCell ref="Q2:W2"/>
    <mergeCell ref="B317:S317"/>
    <mergeCell ref="A1:W1"/>
    <mergeCell ref="A4:D4"/>
    <mergeCell ref="A167:D167"/>
    <mergeCell ref="A202:D202"/>
    <mergeCell ref="A241:D241"/>
    <mergeCell ref="A310:D310"/>
    <mergeCell ref="F2:F3"/>
    <mergeCell ref="G2:G3"/>
    <mergeCell ref="H2:H3"/>
    <mergeCell ref="I2:I3"/>
    <mergeCell ref="J2:J3"/>
    <mergeCell ref="K2:K3"/>
    <mergeCell ref="L2:L3"/>
    <mergeCell ref="M2:P2"/>
  </mergeCells>
  <pageMargins left="0.78740157480315" right="0.78740157480315" top="0.984251968503937" bottom="0.78740157480315" header="0.31496062992126" footer="0.31496062992126"/>
  <pageSetup firstPageNumber="12" useFirstPageNumber="1" orientation="landscape" paperSize="9" scale="40" r:id="rId3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00B0F0"/>
  </sheetPr>
  <dimension ref="A1:Q88"/>
  <sheetViews>
    <sheetView workbookViewId="0" topLeftCell="D19">
      <selection pane="topLeft" activeCell="N11" sqref="N11"/>
    </sheetView>
  </sheetViews>
  <sheetFormatPr defaultRowHeight="15.75"/>
  <cols>
    <col min="1" max="1" width="21" bestFit="1" customWidth="1"/>
    <col min="2" max="2" width="16.75" style="2" customWidth="1"/>
    <col min="3" max="3" width="16" style="2" customWidth="1"/>
    <col min="4" max="4" width="12.25" customWidth="1"/>
    <col min="5" max="5" width="11.75" style="2" customWidth="1"/>
    <col min="6" max="6" width="11.25" customWidth="1"/>
    <col min="7" max="7" width="11.375" style="2" customWidth="1"/>
    <col min="8" max="8" width="11.75" customWidth="1"/>
    <col min="9" max="9" width="10.25" bestFit="1" customWidth="1"/>
    <col min="10" max="10" width="10" bestFit="1" customWidth="1"/>
    <col min="11" max="11" width="9.125" bestFit="1" customWidth="1"/>
    <col min="12" max="13" width="10.5" customWidth="1"/>
    <col min="14" max="14" width="12.25" customWidth="1"/>
    <col min="15" max="15" width="10" bestFit="1" customWidth="1"/>
    <col min="16" max="16" width="9.625" bestFit="1" customWidth="1"/>
    <col min="17" max="17" width="9.125" bestFit="1" customWidth="1"/>
  </cols>
  <sheetData>
    <row r="1" spans="3:16" s="2" customFormat="1" ht="15.75">
      <c r="C1" s="23" t="s">
        <v>17</v>
      </c>
      <c r="E1" s="2" t="e">
        <f t="shared" si="0" ref="E1:N1">ROUND(E4*100/$D$4,1)</f>
        <v>#REF!</v>
      </c>
      <c r="F1" s="2" t="e">
        <f t="shared" si="0"/>
        <v>#REF!</v>
      </c>
      <c r="G1" s="2" t="e">
        <f t="shared" si="0"/>
        <v>#REF!</v>
      </c>
      <c r="H1" s="2" t="e">
        <f t="shared" si="0"/>
        <v>#REF!</v>
      </c>
      <c r="I1" s="2" t="e">
        <f t="shared" si="0"/>
        <v>#REF!</v>
      </c>
      <c r="J1" s="2" t="e">
        <f t="shared" si="0"/>
        <v>#REF!</v>
      </c>
      <c r="K1" s="2" t="e">
        <f t="shared" si="0"/>
        <v>#REF!</v>
      </c>
      <c r="L1" s="2" t="e">
        <f t="shared" si="0"/>
        <v>#REF!</v>
      </c>
      <c r="M1" s="2" t="e">
        <f t="shared" si="0"/>
        <v>#REF!</v>
      </c>
      <c r="N1" s="2" t="e">
        <f t="shared" si="0"/>
        <v>#REF!</v>
      </c>
      <c r="O1" s="2" t="e">
        <f>ROUND(O4*100/$D$4,1)</f>
        <v>#REF!</v>
      </c>
      <c r="P1" s="14"/>
    </row>
    <row r="2" spans="3:7" ht="15.75">
      <c r="C2" s="2" t="s">
        <v>16</v>
      </c>
      <c r="D2" s="2" t="s">
        <v>15</v>
      </c>
      <c r="E2"/>
      <c r="F2" s="2"/>
      <c r="G2"/>
    </row>
    <row r="3" spans="1:15" ht="60">
      <c r="A3" s="1" t="s">
        <v>0</v>
      </c>
      <c r="B3" s="1"/>
      <c r="C3" s="1"/>
      <c r="D3" s="1" t="s">
        <v>14</v>
      </c>
      <c r="E3" s="1" t="s">
        <v>1</v>
      </c>
      <c r="F3" s="1" t="s">
        <v>2</v>
      </c>
      <c r="G3" s="1" t="s">
        <v>3</v>
      </c>
      <c r="H3" s="1" t="s">
        <v>4</v>
      </c>
      <c r="I3" s="1">
        <v>2013</v>
      </c>
      <c r="J3" s="1">
        <v>2014</v>
      </c>
      <c r="K3" s="1">
        <v>2015</v>
      </c>
      <c r="L3" s="1" t="s">
        <v>5</v>
      </c>
      <c r="M3" s="18" t="s">
        <v>6</v>
      </c>
      <c r="N3" s="19" t="s">
        <v>7</v>
      </c>
      <c r="O3" s="20" t="s">
        <v>8</v>
      </c>
    </row>
    <row r="4" spans="1:15" ht="30">
      <c r="A4" s="21" t="s">
        <v>9</v>
      </c>
      <c r="B4" s="21" t="s">
        <v>17</v>
      </c>
      <c r="C4" s="22" t="e">
        <f>D4/1000000</f>
        <v>#REF!</v>
      </c>
      <c r="D4" s="70" t="e">
        <f>#REF!</f>
        <v>#REF!</v>
      </c>
      <c r="E4" s="70" t="e">
        <f>#REF!</f>
        <v>#REF!</v>
      </c>
      <c r="F4" s="70" t="e">
        <f>#REF!</f>
        <v>#REF!</v>
      </c>
      <c r="G4" s="70" t="e">
        <f>#REF!</f>
        <v>#REF!</v>
      </c>
      <c r="H4" s="70" t="e">
        <f>#REF!</f>
        <v>#REF!</v>
      </c>
      <c r="I4" s="70" t="e">
        <f>#REF!</f>
        <v>#REF!</v>
      </c>
      <c r="J4" s="70" t="e">
        <f>#REF!</f>
        <v>#REF!</v>
      </c>
      <c r="K4" s="70" t="e">
        <f>#REF!</f>
        <v>#REF!</v>
      </c>
      <c r="L4" s="70" t="e">
        <f>#REF!</f>
        <v>#REF!</v>
      </c>
      <c r="M4" s="70" t="e">
        <f>#REF!</f>
        <v>#REF!</v>
      </c>
      <c r="N4" s="70" t="e">
        <f>#REF!</f>
        <v>#REF!</v>
      </c>
      <c r="O4" s="70" t="e">
        <f>#REF!</f>
        <v>#REF!</v>
      </c>
    </row>
    <row r="5" spans="1:15" ht="15.75">
      <c r="A5" s="3" t="s">
        <v>10</v>
      </c>
      <c r="B5" s="3" t="e">
        <f>ROUND(D5*100/D$4,2)</f>
        <v>#REF!</v>
      </c>
      <c r="C5" s="22" t="e">
        <f>D5/1000000</f>
        <v>#REF!</v>
      </c>
      <c r="D5" s="70" t="e">
        <f>#REF!</f>
        <v>#REF!</v>
      </c>
      <c r="E5" s="70" t="e">
        <f>#REF!</f>
        <v>#REF!</v>
      </c>
      <c r="F5" s="70" t="e">
        <f>#REF!</f>
        <v>#REF!</v>
      </c>
      <c r="G5" s="70" t="e">
        <f>#REF!</f>
        <v>#REF!</v>
      </c>
      <c r="H5" s="70" t="e">
        <f>#REF!</f>
        <v>#REF!</v>
      </c>
      <c r="I5" s="70" t="e">
        <f>#REF!</f>
        <v>#REF!</v>
      </c>
      <c r="J5" s="70" t="e">
        <f>#REF!</f>
        <v>#REF!</v>
      </c>
      <c r="K5" s="70" t="e">
        <f>#REF!</f>
        <v>#REF!</v>
      </c>
      <c r="L5" s="70" t="e">
        <f>#REF!</f>
        <v>#REF!</v>
      </c>
      <c r="M5" s="70" t="e">
        <f>#REF!</f>
        <v>#REF!</v>
      </c>
      <c r="N5" s="70" t="e">
        <f>#REF!</f>
        <v>#REF!</v>
      </c>
      <c r="O5" s="70" t="e">
        <f>#REF!</f>
        <v>#REF!</v>
      </c>
    </row>
    <row r="6" spans="1:15" ht="15.75">
      <c r="A6" s="3" t="s">
        <v>11</v>
      </c>
      <c r="B6" s="3" t="e">
        <f>ROUND(D6*100/D$4,2)</f>
        <v>#REF!</v>
      </c>
      <c r="C6" s="22" t="e">
        <f>D6/1000000</f>
        <v>#REF!</v>
      </c>
      <c r="D6" s="70" t="e">
        <f>#REF!</f>
        <v>#REF!</v>
      </c>
      <c r="E6" s="70" t="e">
        <f>#REF!</f>
        <v>#REF!</v>
      </c>
      <c r="F6" s="70" t="e">
        <f>#REF!</f>
        <v>#REF!</v>
      </c>
      <c r="G6" s="70" t="e">
        <f>#REF!</f>
        <v>#REF!</v>
      </c>
      <c r="H6" s="70" t="e">
        <f>#REF!</f>
        <v>#REF!</v>
      </c>
      <c r="I6" s="70" t="e">
        <f>#REF!</f>
        <v>#REF!</v>
      </c>
      <c r="J6" s="70" t="e">
        <f>#REF!</f>
        <v>#REF!</v>
      </c>
      <c r="K6" s="70" t="e">
        <f>#REF!</f>
        <v>#REF!</v>
      </c>
      <c r="L6" s="70" t="e">
        <f>#REF!</f>
        <v>#REF!</v>
      </c>
      <c r="M6" s="70" t="e">
        <f>#REF!</f>
        <v>#REF!</v>
      </c>
      <c r="N6" s="70" t="e">
        <f>#REF!</f>
        <v>#REF!</v>
      </c>
      <c r="O6" s="70" t="e">
        <f>#REF!</f>
        <v>#REF!</v>
      </c>
    </row>
    <row r="7" spans="1:15" ht="30">
      <c r="A7" s="3" t="s">
        <v>12</v>
      </c>
      <c r="B7" s="3" t="e">
        <f>ROUND(D7*100/D$4,2)</f>
        <v>#REF!</v>
      </c>
      <c r="C7" s="22" t="e">
        <f>D7/1000000</f>
        <v>#REF!</v>
      </c>
      <c r="D7" s="70" t="e">
        <f>#REF!</f>
        <v>#REF!</v>
      </c>
      <c r="E7" s="70" t="e">
        <f>#REF!</f>
        <v>#REF!</v>
      </c>
      <c r="F7" s="70" t="e">
        <f>#REF!</f>
        <v>#REF!</v>
      </c>
      <c r="G7" s="70" t="e">
        <f>#REF!</f>
        <v>#REF!</v>
      </c>
      <c r="H7" s="70" t="e">
        <f>#REF!</f>
        <v>#REF!</v>
      </c>
      <c r="I7" s="70" t="e">
        <f>#REF!</f>
        <v>#REF!</v>
      </c>
      <c r="J7" s="70" t="e">
        <f>#REF!</f>
        <v>#REF!</v>
      </c>
      <c r="K7" s="70" t="e">
        <f>#REF!</f>
        <v>#REF!</v>
      </c>
      <c r="L7" s="70" t="e">
        <f>#REF!</f>
        <v>#REF!</v>
      </c>
      <c r="M7" s="70" t="e">
        <f>#REF!</f>
        <v>#REF!</v>
      </c>
      <c r="N7" s="70" t="e">
        <f>#REF!</f>
        <v>#REF!</v>
      </c>
      <c r="O7" s="70" t="e">
        <f>#REF!</f>
        <v>#REF!</v>
      </c>
    </row>
    <row r="8" spans="1:15" ht="15.75">
      <c r="A8" s="3" t="s">
        <v>13</v>
      </c>
      <c r="B8" s="3" t="e">
        <f>ROUND(D8*100/D$4,2)</f>
        <v>#REF!</v>
      </c>
      <c r="C8" s="22" t="e">
        <f>D8/1000000</f>
        <v>#REF!</v>
      </c>
      <c r="D8" s="70" t="e">
        <f>#REF!</f>
        <v>#REF!</v>
      </c>
      <c r="E8" s="70" t="e">
        <f>#REF!</f>
        <v>#REF!</v>
      </c>
      <c r="F8" s="70" t="e">
        <f>#REF!</f>
        <v>#REF!</v>
      </c>
      <c r="G8" s="70" t="e">
        <f>#REF!</f>
        <v>#REF!</v>
      </c>
      <c r="H8" s="70" t="e">
        <f>#REF!</f>
        <v>#REF!</v>
      </c>
      <c r="I8" s="70" t="e">
        <f>#REF!</f>
        <v>#REF!</v>
      </c>
      <c r="J8" s="70" t="e">
        <f>#REF!</f>
        <v>#REF!</v>
      </c>
      <c r="K8" s="70" t="e">
        <f>#REF!</f>
        <v>#REF!</v>
      </c>
      <c r="L8" s="70" t="e">
        <f>#REF!</f>
        <v>#REF!</v>
      </c>
      <c r="M8" s="70" t="e">
        <f>#REF!</f>
        <v>#REF!</v>
      </c>
      <c r="N8" s="70" t="e">
        <f>#REF!</f>
        <v>#REF!</v>
      </c>
      <c r="O8" s="70" t="e">
        <f>#REF!</f>
        <v>#REF!</v>
      </c>
    </row>
    <row r="9" spans="1:17" ht="15.75">
      <c r="A9" s="2"/>
      <c r="D9" s="2"/>
      <c r="F9" s="2"/>
      <c r="H9" s="2"/>
      <c r="I9" s="2"/>
      <c r="J9" s="2"/>
      <c r="K9" s="2"/>
      <c r="L9" s="2"/>
      <c r="M9" s="2"/>
      <c r="N9" s="2" t="e">
        <f>L4/1000000</f>
        <v>#REF!</v>
      </c>
      <c r="O9" s="2" t="e">
        <f>M4/1000000</f>
        <v>#REF!</v>
      </c>
      <c r="P9" s="2" t="e">
        <f>N4/1000000</f>
        <v>#REF!</v>
      </c>
      <c r="Q9" s="2" t="e">
        <f>O4/1000000</f>
        <v>#REF!</v>
      </c>
    </row>
    <row r="10" spans="1:16" ht="15.75" customHeight="1">
      <c r="A10" s="2"/>
      <c r="D10" s="2"/>
      <c r="F10" s="2"/>
      <c r="H10" s="2"/>
      <c r="I10" s="2"/>
      <c r="J10" s="2"/>
      <c r="K10" s="2"/>
      <c r="L10" s="2" t="s">
        <v>17</v>
      </c>
      <c r="M10" s="2"/>
      <c r="N10" s="2"/>
      <c r="O10" s="2"/>
      <c r="P10" s="2"/>
    </row>
    <row r="11" spans="1:16" ht="15.75">
      <c r="A11" s="2"/>
      <c r="D11" s="2"/>
      <c r="F11" s="2"/>
      <c r="H11" s="2"/>
      <c r="I11" s="2"/>
      <c r="J11" s="2"/>
      <c r="K11" s="2"/>
      <c r="L11" s="2"/>
      <c r="M11" s="2" t="e">
        <f>ROUND(L5*100/$D$5,2)</f>
        <v>#REF!</v>
      </c>
      <c r="N11" s="2" t="e">
        <f>ROUND(M5*100/$D$5,2)</f>
        <v>#REF!</v>
      </c>
      <c r="O11" s="2" t="e">
        <f>ROUND(N5*100/$D$5,2)</f>
        <v>#REF!</v>
      </c>
      <c r="P11" s="2" t="e">
        <f>ROUND(O5*100/$D$5,2)</f>
        <v>#REF!</v>
      </c>
    </row>
    <row r="12" spans="1:16" ht="15.75">
      <c r="A12" s="2"/>
      <c r="D12" s="2"/>
      <c r="F12" s="2"/>
      <c r="H12" s="2"/>
      <c r="I12" s="2"/>
      <c r="J12" s="2"/>
      <c r="K12" s="2"/>
      <c r="L12" s="2"/>
      <c r="M12" s="2" t="e">
        <f>ROUND(L6*100/$D$6,2)</f>
        <v>#REF!</v>
      </c>
      <c r="N12" s="2" t="e">
        <f>ROUND(M6*100/$D$6,2)</f>
        <v>#REF!</v>
      </c>
      <c r="O12" s="2" t="e">
        <f>ROUND(N6*100/$D$6,2)</f>
        <v>#REF!</v>
      </c>
      <c r="P12" s="2" t="e">
        <f>ROUND(O6*100/$D$6,2)</f>
        <v>#REF!</v>
      </c>
    </row>
    <row r="13" spans="1:16" ht="15.75">
      <c r="A13" s="2"/>
      <c r="D13" s="2"/>
      <c r="F13" s="2"/>
      <c r="H13" s="2"/>
      <c r="I13" s="2"/>
      <c r="J13" s="2"/>
      <c r="K13" s="2"/>
      <c r="L13" s="2"/>
      <c r="M13" s="2" t="e">
        <f>ROUND(L7*100/$D$7,2)</f>
        <v>#REF!</v>
      </c>
      <c r="N13" s="2" t="e">
        <f>ROUND(M7*100/$D$7,2)</f>
        <v>#REF!</v>
      </c>
      <c r="O13" s="2" t="e">
        <f>ROUND(N7*100/$D$7,2)</f>
        <v>#REF!</v>
      </c>
      <c r="P13" s="2" t="e">
        <f>ROUND(O7*100/$D$7,2)</f>
        <v>#REF!</v>
      </c>
    </row>
    <row r="14" spans="1:16" ht="15.75">
      <c r="A14" s="2"/>
      <c r="D14" s="2"/>
      <c r="F14" s="2"/>
      <c r="H14" s="2"/>
      <c r="I14" s="2"/>
      <c r="J14" s="2"/>
      <c r="K14" s="2"/>
      <c r="L14" s="2"/>
      <c r="M14" s="2" t="e">
        <f>ROUND(L8*100/$D$8,2)</f>
        <v>#REF!</v>
      </c>
      <c r="N14" s="2" t="e">
        <f>ROUND(M8*100/$D$8,2)</f>
        <v>#REF!</v>
      </c>
      <c r="O14" s="2" t="e">
        <f>ROUND(N8*100/$D$8,2)</f>
        <v>#REF!</v>
      </c>
      <c r="P14" s="2" t="e">
        <f>ROUND(O8*100/$D$8,2)</f>
        <v>#REF!</v>
      </c>
    </row>
    <row r="15" spans="1:13" ht="30">
      <c r="A15" s="2"/>
      <c r="B15" s="1" t="s">
        <v>30</v>
      </c>
      <c r="C15" s="1" t="s">
        <v>615</v>
      </c>
      <c r="D15" s="1" t="s">
        <v>31</v>
      </c>
      <c r="E15" s="1" t="s">
        <v>32</v>
      </c>
      <c r="F15" s="2"/>
      <c r="H15" s="2"/>
      <c r="I15" s="2"/>
      <c r="J15" s="2"/>
      <c r="K15" s="2"/>
      <c r="L15" s="2"/>
      <c r="M15" s="2"/>
    </row>
    <row r="16" spans="1:11" ht="15.75">
      <c r="A16" s="3" t="s">
        <v>10</v>
      </c>
      <c r="B16" s="2" t="e">
        <f t="shared" si="1" ref="B16:E19">B21/1000000</f>
        <v>#REF!</v>
      </c>
      <c r="C16" s="2" t="e">
        <f t="shared" si="1"/>
        <v>#REF!</v>
      </c>
      <c r="D16" s="2" t="e">
        <f t="shared" si="1"/>
        <v>#REF!</v>
      </c>
      <c r="E16" s="2" t="e">
        <f t="shared" si="1"/>
        <v>#REF!</v>
      </c>
      <c r="F16" s="2"/>
      <c r="H16" s="2"/>
      <c r="I16" s="2"/>
      <c r="J16" s="2"/>
      <c r="K16" s="2"/>
    </row>
    <row r="17" spans="1:11" ht="15.75">
      <c r="A17" s="3" t="s">
        <v>11</v>
      </c>
      <c r="B17" s="2" t="e">
        <f t="shared" si="1"/>
        <v>#REF!</v>
      </c>
      <c r="C17" s="2" t="e">
        <f t="shared" si="1"/>
        <v>#REF!</v>
      </c>
      <c r="D17" s="2" t="e">
        <f t="shared" si="1"/>
        <v>#REF!</v>
      </c>
      <c r="E17" s="2" t="e">
        <f t="shared" si="1"/>
        <v>#REF!</v>
      </c>
      <c r="F17" s="2"/>
      <c r="H17" s="2"/>
      <c r="I17" s="2"/>
      <c r="J17" s="2"/>
      <c r="K17" s="2"/>
    </row>
    <row r="18" spans="1:11" ht="30">
      <c r="A18" s="3" t="s">
        <v>12</v>
      </c>
      <c r="B18" s="2" t="e">
        <f t="shared" si="1"/>
        <v>#REF!</v>
      </c>
      <c r="C18" s="2" t="e">
        <f t="shared" si="1"/>
        <v>#REF!</v>
      </c>
      <c r="D18" s="2" t="e">
        <f t="shared" si="1"/>
        <v>#REF!</v>
      </c>
      <c r="E18" s="2" t="e">
        <f t="shared" si="1"/>
        <v>#REF!</v>
      </c>
      <c r="F18" s="2"/>
      <c r="H18" s="2"/>
      <c r="I18" s="2"/>
      <c r="J18" s="2"/>
      <c r="K18" s="2"/>
    </row>
    <row r="19" spans="1:11" ht="15.75">
      <c r="A19" s="3" t="s">
        <v>13</v>
      </c>
      <c r="B19" s="2" t="e">
        <f t="shared" si="1"/>
        <v>#REF!</v>
      </c>
      <c r="C19" s="2" t="e">
        <f t="shared" si="1"/>
        <v>#REF!</v>
      </c>
      <c r="D19" s="2" t="e">
        <f t="shared" si="1"/>
        <v>#REF!</v>
      </c>
      <c r="E19" s="2" t="e">
        <f t="shared" si="1"/>
        <v>#REF!</v>
      </c>
      <c r="F19" s="2"/>
      <c r="H19" s="2"/>
      <c r="I19" s="2"/>
      <c r="J19" s="2"/>
      <c r="K19" s="2"/>
    </row>
    <row r="20" spans="1:12" ht="15.75">
      <c r="A20" s="2"/>
      <c r="D20" s="2"/>
      <c r="F20" s="2"/>
      <c r="H20" s="2"/>
      <c r="I20" s="2"/>
      <c r="J20" s="2"/>
      <c r="K20" s="2"/>
      <c r="L20" s="2"/>
    </row>
    <row r="21" spans="1:14" ht="15.75">
      <c r="A21" s="2"/>
      <c r="B21" s="17" t="e">
        <f>E5</f>
        <v>#REF!</v>
      </c>
      <c r="C21" s="17" t="e">
        <f t="shared" si="2" ref="C21:E24">F5</f>
        <v>#REF!</v>
      </c>
      <c r="D21" s="17" t="e">
        <f t="shared" si="2"/>
        <v>#REF!</v>
      </c>
      <c r="E21" s="17" t="e">
        <f t="shared" si="2"/>
        <v>#REF!</v>
      </c>
      <c r="F21" s="2"/>
      <c r="H21" s="2"/>
      <c r="I21" s="2"/>
      <c r="J21" s="2"/>
      <c r="K21" s="2"/>
      <c r="L21" s="2"/>
      <c r="M21" s="2"/>
      <c r="N21" s="2"/>
    </row>
    <row r="22" spans="1:15" ht="15.75">
      <c r="A22" s="2"/>
      <c r="B22" s="17" t="e">
        <f t="shared" si="3" ref="B22:B24">E6</f>
        <v>#REF!</v>
      </c>
      <c r="C22" s="17" t="e">
        <f t="shared" si="2"/>
        <v>#REF!</v>
      </c>
      <c r="D22" s="17" t="e">
        <f t="shared" si="2"/>
        <v>#REF!</v>
      </c>
      <c r="E22" s="17" t="e">
        <f t="shared" si="2"/>
        <v>#REF!</v>
      </c>
      <c r="F22" s="2"/>
      <c r="H22" s="2"/>
      <c r="I22" s="2"/>
      <c r="J22" s="2"/>
      <c r="K22" s="2"/>
      <c r="L22" s="2"/>
      <c r="M22" s="2"/>
      <c r="N22" s="2"/>
      <c r="O22" s="2"/>
    </row>
    <row r="23" spans="1:15" ht="15.75">
      <c r="A23" s="2"/>
      <c r="B23" s="17" t="e">
        <f t="shared" si="3"/>
        <v>#REF!</v>
      </c>
      <c r="C23" s="17" t="e">
        <f t="shared" si="2"/>
        <v>#REF!</v>
      </c>
      <c r="D23" s="17" t="e">
        <f t="shared" si="2"/>
        <v>#REF!</v>
      </c>
      <c r="E23" s="17" t="e">
        <f t="shared" si="2"/>
        <v>#REF!</v>
      </c>
      <c r="F23" s="2"/>
      <c r="H23" s="2"/>
      <c r="I23" s="2"/>
      <c r="J23" s="2"/>
      <c r="K23" s="2"/>
      <c r="L23" s="2"/>
      <c r="M23" s="2"/>
      <c r="N23" s="2"/>
      <c r="O23" s="2"/>
    </row>
    <row r="24" spans="1:15" ht="15.75">
      <c r="A24" s="2"/>
      <c r="B24" s="17" t="e">
        <f t="shared" si="3"/>
        <v>#REF!</v>
      </c>
      <c r="C24" s="17" t="e">
        <f t="shared" si="2"/>
        <v>#REF!</v>
      </c>
      <c r="D24" s="17" t="e">
        <f t="shared" si="2"/>
        <v>#REF!</v>
      </c>
      <c r="E24" s="17" t="e">
        <f t="shared" si="2"/>
        <v>#REF!</v>
      </c>
      <c r="F24" s="2"/>
      <c r="H24" s="2"/>
      <c r="I24" s="2"/>
      <c r="J24" s="2"/>
      <c r="K24" s="2"/>
      <c r="L24" s="2"/>
      <c r="M24" s="2"/>
      <c r="N24" s="2"/>
      <c r="O24" s="2"/>
    </row>
    <row r="25" spans="1:15" ht="15.75">
      <c r="A25" s="2"/>
      <c r="D25" s="2"/>
      <c r="F25" s="2"/>
      <c r="H25" s="2"/>
      <c r="I25" s="2"/>
      <c r="J25" s="2"/>
      <c r="K25" s="2"/>
      <c r="L25" s="2"/>
      <c r="M25" s="2"/>
      <c r="N25" s="2"/>
      <c r="O25" s="2"/>
    </row>
    <row r="26" spans="1:15" ht="15.75">
      <c r="A26" s="2"/>
      <c r="C26"/>
      <c r="D26" s="2"/>
      <c r="E26"/>
      <c r="F26" s="2"/>
      <c r="H26" s="2"/>
      <c r="I26" s="2"/>
      <c r="J26" s="2"/>
      <c r="K26" s="2"/>
      <c r="L26" s="2"/>
      <c r="M26" s="2"/>
      <c r="N26" s="2"/>
      <c r="O26" s="2"/>
    </row>
    <row r="27" spans="1:15" ht="15.75">
      <c r="A27" s="2"/>
      <c r="B27" s="1" t="s">
        <v>5</v>
      </c>
      <c r="C27" s="18" t="s">
        <v>6</v>
      </c>
      <c r="D27" s="19" t="s">
        <v>7</v>
      </c>
      <c r="E27" s="20" t="s">
        <v>8</v>
      </c>
      <c r="F27" s="2"/>
      <c r="H27" s="2"/>
      <c r="I27" s="2"/>
      <c r="J27" s="2"/>
      <c r="K27" s="2"/>
      <c r="L27" s="2"/>
      <c r="M27" s="2"/>
      <c r="N27" s="2"/>
      <c r="O27" s="2"/>
    </row>
    <row r="28" spans="1:15" ht="15.75">
      <c r="A28" s="3" t="s">
        <v>10</v>
      </c>
      <c r="B28" s="24" t="e">
        <f>L5/1000000</f>
        <v>#REF!</v>
      </c>
      <c r="C28" s="24" t="e">
        <f t="shared" si="4" ref="C28:E31">M5/1000000</f>
        <v>#REF!</v>
      </c>
      <c r="D28" s="24" t="e">
        <f t="shared" si="4"/>
        <v>#REF!</v>
      </c>
      <c r="E28" s="24" t="e">
        <f t="shared" si="4"/>
        <v>#REF!</v>
      </c>
      <c r="F28" s="2"/>
      <c r="H28" s="2"/>
      <c r="I28" s="2"/>
      <c r="J28" s="2"/>
      <c r="K28" s="2"/>
      <c r="L28" s="2"/>
      <c r="M28" s="2"/>
      <c r="N28" s="2"/>
      <c r="O28" s="2"/>
    </row>
    <row r="29" spans="1:15" ht="15.75">
      <c r="A29" s="3" t="s">
        <v>11</v>
      </c>
      <c r="B29" s="24" t="e">
        <f t="shared" si="5" ref="B29:B31">L6/1000000</f>
        <v>#REF!</v>
      </c>
      <c r="C29" s="24" t="e">
        <f t="shared" si="4"/>
        <v>#REF!</v>
      </c>
      <c r="D29" s="24" t="e">
        <f t="shared" si="4"/>
        <v>#REF!</v>
      </c>
      <c r="E29" s="24" t="e">
        <f t="shared" si="4"/>
        <v>#REF!</v>
      </c>
      <c r="F29" s="2"/>
      <c r="H29" s="2"/>
      <c r="I29" s="2"/>
      <c r="J29" s="2"/>
      <c r="K29" s="2"/>
      <c r="L29" s="2"/>
      <c r="M29" s="2"/>
      <c r="N29" s="2"/>
      <c r="O29" s="2"/>
    </row>
    <row r="30" spans="1:15" ht="30">
      <c r="A30" s="3" t="s">
        <v>12</v>
      </c>
      <c r="B30" s="24" t="e">
        <f t="shared" si="5"/>
        <v>#REF!</v>
      </c>
      <c r="C30" s="24" t="e">
        <f t="shared" si="4"/>
        <v>#REF!</v>
      </c>
      <c r="D30" s="24" t="e">
        <f t="shared" si="4"/>
        <v>#REF!</v>
      </c>
      <c r="E30" s="24" t="e">
        <f t="shared" si="4"/>
        <v>#REF!</v>
      </c>
      <c r="F30" s="2"/>
      <c r="H30" s="2"/>
      <c r="I30" s="2"/>
      <c r="J30" s="2"/>
      <c r="K30" s="2"/>
      <c r="L30" s="2"/>
      <c r="M30" s="2"/>
      <c r="N30" s="2"/>
      <c r="O30" s="2"/>
    </row>
    <row r="31" spans="1:15" ht="15.75">
      <c r="A31" s="3" t="s">
        <v>13</v>
      </c>
      <c r="B31" s="24" t="e">
        <f t="shared" si="5"/>
        <v>#REF!</v>
      </c>
      <c r="C31" s="24" t="e">
        <f t="shared" si="4"/>
        <v>#REF!</v>
      </c>
      <c r="D31" s="24" t="e">
        <f t="shared" si="4"/>
        <v>#REF!</v>
      </c>
      <c r="E31" s="24" t="e">
        <f t="shared" si="4"/>
        <v>#REF!</v>
      </c>
      <c r="F31" s="2"/>
      <c r="H31" s="2"/>
      <c r="I31" s="2"/>
      <c r="J31" s="2"/>
      <c r="K31" s="2"/>
      <c r="L31" s="2"/>
      <c r="M31" s="2"/>
      <c r="N31" s="2"/>
      <c r="O31" s="2"/>
    </row>
    <row r="32" spans="1:16" ht="15.75">
      <c r="A32" s="2"/>
      <c r="D32" s="2"/>
      <c r="F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5.75">
      <c r="A33" s="2"/>
      <c r="D33" s="2"/>
      <c r="F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15.75">
      <c r="A34" s="2"/>
      <c r="D34" s="2"/>
      <c r="F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15.75">
      <c r="A35" s="67"/>
      <c r="B35" s="67"/>
      <c r="D35" s="2"/>
      <c r="F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15.75">
      <c r="A36" s="171" t="s">
        <v>19</v>
      </c>
      <c r="B36" s="171" t="s">
        <v>606</v>
      </c>
      <c r="C36" s="172" t="s">
        <v>607</v>
      </c>
      <c r="D36" s="172"/>
      <c r="F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5.75">
      <c r="A37" s="173" t="s">
        <v>20</v>
      </c>
      <c r="B37" s="174">
        <v>38.90</v>
      </c>
      <c r="C37" s="174">
        <v>16.21</v>
      </c>
      <c r="D37" s="172" t="s">
        <v>16</v>
      </c>
      <c r="F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15.75">
      <c r="A38" s="173" t="s">
        <v>21</v>
      </c>
      <c r="B38" s="174">
        <v>5.34</v>
      </c>
      <c r="C38" s="174">
        <v>0.79</v>
      </c>
      <c r="D38" s="172" t="s">
        <v>16</v>
      </c>
      <c r="F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15.75">
      <c r="A39" s="173" t="s">
        <v>22</v>
      </c>
      <c r="B39" s="174">
        <v>8.39</v>
      </c>
      <c r="C39" s="174">
        <v>5.80</v>
      </c>
      <c r="D39" s="172" t="s">
        <v>16</v>
      </c>
      <c r="F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15.75">
      <c r="A40" s="173" t="s">
        <v>23</v>
      </c>
      <c r="B40" s="174">
        <v>0</v>
      </c>
      <c r="C40" s="174">
        <v>0</v>
      </c>
      <c r="D40" s="172" t="s">
        <v>16</v>
      </c>
      <c r="F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15.75">
      <c r="A41" s="2"/>
      <c r="B41" s="73"/>
      <c r="C41" s="72"/>
      <c r="D41" s="2"/>
      <c r="F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15.75">
      <c r="A42" s="2"/>
      <c r="B42" s="73"/>
      <c r="C42" s="72"/>
      <c r="D42" s="2"/>
      <c r="F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15.75">
      <c r="A43" s="2"/>
      <c r="B43" s="73"/>
      <c r="C43" s="72"/>
      <c r="D43" s="2"/>
      <c r="F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15.75">
      <c r="A44" s="2"/>
      <c r="B44" s="73"/>
      <c r="C44" s="72"/>
      <c r="D44" s="2"/>
      <c r="F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15.75">
      <c r="A45" s="2"/>
      <c r="B45" s="74"/>
      <c r="C45" s="74"/>
      <c r="D45" s="2"/>
      <c r="F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15.75">
      <c r="A46" s="2"/>
      <c r="B46" s="74"/>
      <c r="C46" s="74"/>
      <c r="D46" s="2"/>
      <c r="F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15.75">
      <c r="A47" s="2"/>
      <c r="B47" s="74"/>
      <c r="C47" s="74"/>
      <c r="D47" s="2"/>
      <c r="F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15.75">
      <c r="A48" s="2"/>
      <c r="B48" s="74"/>
      <c r="C48" s="74"/>
      <c r="D48" s="2"/>
      <c r="F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15.75">
      <c r="A49" s="2"/>
      <c r="D49" s="2"/>
      <c r="F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15.75">
      <c r="A50" s="2"/>
      <c r="D50" s="2"/>
      <c r="F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15.75">
      <c r="A51" s="2"/>
      <c r="D51" s="2"/>
      <c r="F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15.75">
      <c r="A52" s="2"/>
      <c r="D52" s="2"/>
      <c r="F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15.75">
      <c r="A53" s="2"/>
      <c r="D53" s="2"/>
      <c r="F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15.75">
      <c r="A54" s="2"/>
      <c r="D54" s="2"/>
      <c r="F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15.75">
      <c r="A55" s="2"/>
      <c r="D55" s="2"/>
      <c r="F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15.75">
      <c r="A56" s="2"/>
      <c r="D56" s="2"/>
      <c r="F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15.75">
      <c r="A57" s="2"/>
      <c r="D57" s="2"/>
      <c r="F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15.75">
      <c r="A58" s="2"/>
      <c r="D58" s="2"/>
      <c r="F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15.75">
      <c r="A59" s="2"/>
      <c r="D59" s="2"/>
      <c r="F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15.75">
      <c r="A60" s="2"/>
      <c r="D60" s="2"/>
      <c r="F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15.75">
      <c r="A61" s="2"/>
      <c r="D61" s="2"/>
      <c r="F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15.75">
      <c r="A62" s="2"/>
      <c r="D62" s="2"/>
      <c r="F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15.75">
      <c r="A63" s="2"/>
      <c r="D63" s="2"/>
      <c r="F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5.75">
      <c r="A64" s="2"/>
      <c r="D64" s="2"/>
      <c r="F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5.75">
      <c r="A65" s="2"/>
      <c r="D65" s="2"/>
      <c r="F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5.75">
      <c r="A66" s="2"/>
      <c r="D66" s="2"/>
      <c r="F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15.75">
      <c r="A67" s="2"/>
      <c r="D67" s="2"/>
      <c r="F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15.75">
      <c r="A68" s="2"/>
      <c r="D68" s="2"/>
      <c r="F68" s="2"/>
      <c r="H68" s="2"/>
      <c r="I68" s="2"/>
      <c r="J68" s="2"/>
      <c r="K68" s="2"/>
      <c r="L68" s="2"/>
      <c r="M68" s="2"/>
      <c r="N68" s="2"/>
      <c r="O68" s="2"/>
      <c r="P68" s="2"/>
    </row>
    <row r="69" spans="1:15" ht="15.75">
      <c r="A69" s="2"/>
      <c r="D69" s="2"/>
      <c r="F69" s="2"/>
      <c r="H69" s="2"/>
      <c r="I69" s="2"/>
      <c r="J69" s="2"/>
      <c r="K69" s="2"/>
      <c r="L69" s="2"/>
      <c r="M69" s="2"/>
      <c r="N69" s="2"/>
      <c r="O69" s="2"/>
    </row>
    <row r="70" spans="1:15" ht="15.75">
      <c r="A70" s="2"/>
      <c r="D70" s="2"/>
      <c r="F70" s="2"/>
      <c r="H70" s="2"/>
      <c r="I70" s="2"/>
      <c r="J70" s="2"/>
      <c r="K70" s="2"/>
      <c r="L70" s="2"/>
      <c r="M70" s="2"/>
      <c r="N70" s="2"/>
      <c r="O70" s="2"/>
    </row>
    <row r="71" spans="1:15" ht="15.75">
      <c r="A71" s="2"/>
      <c r="D71" s="2"/>
      <c r="F71" s="2"/>
      <c r="H71" s="2"/>
      <c r="I71" s="2"/>
      <c r="J71" s="2"/>
      <c r="K71" s="2"/>
      <c r="L71" s="2"/>
      <c r="M71" s="2"/>
      <c r="N71" s="2"/>
      <c r="O71" s="2"/>
    </row>
    <row r="72" spans="1:15" ht="15.75">
      <c r="A72" s="2"/>
      <c r="D72" s="2"/>
      <c r="F72" s="2"/>
      <c r="H72" s="2"/>
      <c r="I72" s="2"/>
      <c r="J72" s="2"/>
      <c r="K72" s="2"/>
      <c r="L72" s="2"/>
      <c r="M72" s="2"/>
      <c r="N72" s="2"/>
      <c r="O72" s="2"/>
    </row>
    <row r="73" spans="1:15" ht="15.75">
      <c r="A73" s="2"/>
      <c r="D73" s="2"/>
      <c r="F73" s="2"/>
      <c r="H73" s="2"/>
      <c r="I73" s="2"/>
      <c r="J73" s="2"/>
      <c r="K73" s="2"/>
      <c r="L73" s="2"/>
      <c r="M73" s="2"/>
      <c r="N73" s="2"/>
      <c r="O73" s="2"/>
    </row>
    <row r="74" spans="1:15" ht="15.75">
      <c r="A74" s="2"/>
      <c r="D74" s="2"/>
      <c r="F74" s="2"/>
      <c r="H74" s="2"/>
      <c r="I74" s="2"/>
      <c r="J74" s="2"/>
      <c r="K74" s="2"/>
      <c r="L74" s="2"/>
      <c r="M74" s="2"/>
      <c r="N74" s="2"/>
      <c r="O74" s="2"/>
    </row>
    <row r="75" spans="1:15" ht="15.75">
      <c r="A75" s="2"/>
      <c r="D75" s="2"/>
      <c r="F75" s="2"/>
      <c r="H75" s="2"/>
      <c r="I75" s="2"/>
      <c r="J75" s="2"/>
      <c r="K75" s="2"/>
      <c r="L75" s="2"/>
      <c r="M75" s="2"/>
      <c r="N75" s="2"/>
      <c r="O75" s="2"/>
    </row>
    <row r="76" spans="1:15" ht="15.75">
      <c r="A76" s="2"/>
      <c r="D76" s="2"/>
      <c r="F76" s="2"/>
      <c r="H76" s="2"/>
      <c r="I76" s="2"/>
      <c r="J76" s="2"/>
      <c r="K76" s="2"/>
      <c r="L76" s="2"/>
      <c r="M76" s="2"/>
      <c r="N76" s="2"/>
      <c r="O76" s="2"/>
    </row>
    <row r="77" spans="1:15" ht="15.75">
      <c r="A77" s="2"/>
      <c r="D77" s="2"/>
      <c r="F77" s="2"/>
      <c r="H77" s="2"/>
      <c r="I77" s="2"/>
      <c r="J77" s="2"/>
      <c r="K77" s="2"/>
      <c r="L77" s="2"/>
      <c r="M77" s="2"/>
      <c r="N77" s="2"/>
      <c r="O77" s="2"/>
    </row>
    <row r="78" spans="1:15" ht="15.75">
      <c r="A78" s="2"/>
      <c r="D78" s="2"/>
      <c r="F78" s="2"/>
      <c r="H78" s="2"/>
      <c r="I78" s="2"/>
      <c r="J78" s="2"/>
      <c r="K78" s="2"/>
      <c r="L78" s="2"/>
      <c r="M78" s="2"/>
      <c r="N78" s="2"/>
      <c r="O78" s="2"/>
    </row>
    <row r="79" spans="1:15" ht="15.75">
      <c r="A79" s="2"/>
      <c r="D79" s="2"/>
      <c r="F79" s="2"/>
      <c r="H79" s="2"/>
      <c r="I79" s="2"/>
      <c r="J79" s="2"/>
      <c r="K79" s="2"/>
      <c r="L79" s="2"/>
      <c r="M79" s="2"/>
      <c r="N79" s="2"/>
      <c r="O79" s="2"/>
    </row>
    <row r="80" spans="1:15" ht="15.75">
      <c r="A80" s="2"/>
      <c r="D80" s="2"/>
      <c r="F80" s="2"/>
      <c r="H80" s="2"/>
      <c r="I80" s="2"/>
      <c r="J80" s="2"/>
      <c r="K80" s="2"/>
      <c r="L80" s="2"/>
      <c r="M80" s="2"/>
      <c r="N80" s="2"/>
      <c r="O80" s="2"/>
    </row>
    <row r="81" spans="1:15" ht="15.75">
      <c r="A81" s="2"/>
      <c r="D81" s="2"/>
      <c r="F81" s="2"/>
      <c r="H81" s="2"/>
      <c r="I81" s="2"/>
      <c r="J81" s="2"/>
      <c r="K81" s="2"/>
      <c r="L81" s="2"/>
      <c r="M81" s="2"/>
      <c r="N81" s="2"/>
      <c r="O81" s="2"/>
    </row>
    <row r="82" spans="1:15" ht="15.75">
      <c r="A82" s="2"/>
      <c r="D82" s="2"/>
      <c r="F82" s="2"/>
      <c r="H82" s="2"/>
      <c r="I82" s="2"/>
      <c r="J82" s="2"/>
      <c r="K82" s="2"/>
      <c r="L82" s="2"/>
      <c r="M82" s="2"/>
      <c r="N82" s="2"/>
      <c r="O82" s="2"/>
    </row>
    <row r="83" spans="1:15" ht="15.75">
      <c r="A83" s="2"/>
      <c r="D83" s="2"/>
      <c r="F83" s="2"/>
      <c r="H83" s="2"/>
      <c r="I83" s="2"/>
      <c r="J83" s="2"/>
      <c r="K83" s="2"/>
      <c r="L83" s="2"/>
      <c r="M83" s="2"/>
      <c r="N83" s="2"/>
      <c r="O83" s="2"/>
    </row>
    <row r="84" spans="1:15" ht="15.75">
      <c r="A84" s="2"/>
      <c r="D84" s="2"/>
      <c r="F84" s="2"/>
      <c r="H84" s="2"/>
      <c r="I84" s="2"/>
      <c r="J84" s="2"/>
      <c r="K84" s="2"/>
      <c r="L84" s="2"/>
      <c r="M84" s="2"/>
      <c r="N84" s="2"/>
      <c r="O84" s="2"/>
    </row>
    <row r="85" spans="1:15" ht="15.75">
      <c r="A85" s="2"/>
      <c r="D85" s="2"/>
      <c r="F85" s="2"/>
      <c r="H85" s="2"/>
      <c r="I85" s="2"/>
      <c r="J85" s="2"/>
      <c r="K85" s="2"/>
      <c r="L85" s="2"/>
      <c r="M85" s="2"/>
      <c r="N85" s="2"/>
      <c r="O85" s="2"/>
    </row>
    <row r="86" spans="4:6" ht="15.75">
      <c r="D86" s="2"/>
      <c r="F86" s="2"/>
    </row>
    <row r="87" spans="4:6" ht="15.75">
      <c r="D87" s="2"/>
      <c r="F87" s="2"/>
    </row>
    <row r="88" spans="4:6" ht="15.75">
      <c r="D88" s="2"/>
      <c r="F88" s="2"/>
    </row>
  </sheetData>
  <pageMargins left="0.7" right="0.7" top="0.75" bottom="0.75" header="0.3" footer="0.3"/>
  <pageSetup orientation="portrait" paperSize="9" r:id="rId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12.0000</AppVersion>
  <DocSecurity>0</DocSecurity>
  <ScaleCrop>false</ScaleCrop>
  <Template/>
  <Manager/>
  <Company>ЗАО "Центр инженерных технологий"</Company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Дегтярева Е.С.</dc:creator>
  <cp:keywords/>
  <dc:description/>
  <cp:lastModifiedBy>Андрей Петров</cp:lastModifiedBy>
  <cp:lastPrinted>2014-06-25T22:46:17Z</cp:lastPrinted>
  <dcterms:created xsi:type="dcterms:W3CDTF">2012-03-19T07:55:41Z</dcterms:created>
  <dcterms:modified xsi:type="dcterms:W3CDTF">2014-06-26T06:55:39Z</dcterms:modified>
  <cp:category/>
  <cp:contentType/>
  <cp:contentStatus/>
</cp:coreProperties>
</file>