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65" yWindow="390" windowWidth="11190" windowHeight="4965"/>
  </bookViews>
  <sheets>
    <sheet name="Сведения для опубликования" sheetId="1" r:id="rId1"/>
  </sheets>
  <calcPr calcId="124519"/>
</workbook>
</file>

<file path=xl/calcChain.xml><?xml version="1.0" encoding="utf-8"?>
<calcChain xmlns="http://schemas.openxmlformats.org/spreadsheetml/2006/main">
  <c r="R25" i="1"/>
  <c r="O21"/>
  <c r="B15"/>
  <c r="J13"/>
  <c r="J12"/>
  <c r="P18"/>
  <c r="F33"/>
  <c r="D10"/>
  <c r="N29"/>
  <c r="L15"/>
  <c r="U25"/>
  <c r="L25"/>
  <c r="U19"/>
  <c r="D14"/>
  <c r="R10"/>
  <c r="H12"/>
  <c r="Q23"/>
  <c r="W16"/>
  <c r="J18"/>
  <c r="U31"/>
  <c r="W31"/>
  <c r="F29"/>
  <c r="D15"/>
  <c r="P25"/>
  <c r="D25"/>
  <c r="J19"/>
  <c r="W11"/>
  <c r="U21"/>
  <c r="U20"/>
  <c r="P11"/>
  <c r="Q10"/>
  <c r="U23"/>
  <c r="B29"/>
  <c r="U14"/>
  <c r="J25"/>
  <c r="O23"/>
  <c r="H18"/>
  <c r="Y13"/>
  <c r="R21"/>
  <c r="L18"/>
  <c r="F23"/>
  <c r="H29"/>
  <c r="O22"/>
  <c r="N20"/>
  <c r="R13"/>
  <c r="Y11"/>
  <c r="Y10"/>
  <c r="H17"/>
  <c r="P29"/>
  <c r="Q29"/>
  <c r="Y25"/>
  <c r="J14"/>
  <c r="Y23"/>
  <c r="Y22"/>
  <c r="F17"/>
  <c r="B13"/>
  <c r="Y29"/>
  <c r="D11"/>
  <c r="B17"/>
  <c r="O17"/>
  <c r="W21"/>
  <c r="H23"/>
  <c r="B18"/>
  <c r="R18"/>
  <c r="Y21"/>
  <c r="H13"/>
  <c r="O29"/>
  <c r="B23"/>
  <c r="U17"/>
  <c r="U16"/>
  <c r="D23"/>
  <c r="Y17"/>
  <c r="Q14"/>
  <c r="Q13"/>
  <c r="W19"/>
  <c r="W12"/>
  <c r="N11"/>
  <c r="N10"/>
  <c r="R19"/>
  <c r="H15"/>
  <c r="F20"/>
  <c r="D13"/>
  <c r="B10"/>
  <c r="U22"/>
  <c r="N17"/>
  <c r="L14"/>
  <c r="L13"/>
  <c r="Q19"/>
  <c r="L12"/>
  <c r="F11"/>
  <c r="F10"/>
  <c r="N16"/>
  <c r="Y27"/>
  <c r="O27"/>
  <c r="J23"/>
  <c r="H16"/>
  <c r="B12"/>
  <c r="W20"/>
  <c r="L19"/>
  <c r="U11"/>
  <c r="W10"/>
  <c r="B31"/>
  <c r="Q11"/>
  <c r="B16"/>
  <c r="U29"/>
  <c r="J15"/>
  <c r="D12"/>
  <c r="F12"/>
  <c r="L27"/>
  <c r="N21"/>
  <c r="O16"/>
  <c r="O15"/>
  <c r="B22"/>
  <c r="P15"/>
  <c r="P13"/>
  <c r="P12"/>
  <c r="U18"/>
  <c r="H10"/>
  <c r="L10"/>
  <c r="R29"/>
  <c r="Q18"/>
  <c r="F14"/>
  <c r="Q15"/>
  <c r="R27"/>
  <c r="B11"/>
  <c r="U13"/>
  <c r="P17"/>
  <c r="F15"/>
  <c r="L21"/>
  <c r="U27"/>
  <c r="F18"/>
  <c r="Q20"/>
  <c r="Y14"/>
  <c r="D21"/>
  <c r="B27"/>
  <c r="U15"/>
  <c r="W18"/>
  <c r="H25"/>
  <c r="R15"/>
  <c r="Y20"/>
  <c r="O12"/>
  <c r="B21"/>
  <c r="D27"/>
  <c r="P19"/>
  <c r="N14"/>
  <c r="H27"/>
  <c r="L17"/>
  <c r="D29"/>
  <c r="J21"/>
  <c r="O10"/>
  <c r="D18"/>
  <c r="L23"/>
  <c r="W14"/>
  <c r="B25"/>
  <c r="L31"/>
  <c r="W22"/>
  <c r="P22"/>
  <c r="O14"/>
  <c r="Y16"/>
  <c r="J29"/>
  <c r="L29"/>
  <c r="N25"/>
  <c r="B14"/>
  <c r="R23"/>
  <c r="R22"/>
  <c r="Q16"/>
  <c r="U10"/>
  <c r="O20"/>
  <c r="O19"/>
  <c r="Y31"/>
  <c r="H31"/>
  <c r="L20"/>
  <c r="L16"/>
  <c r="D19"/>
  <c r="D22"/>
  <c r="O13"/>
  <c r="N23"/>
  <c r="N22"/>
  <c r="D16"/>
  <c r="P10"/>
  <c r="H20"/>
  <c r="H19"/>
  <c r="W27"/>
  <c r="H22"/>
  <c r="J17"/>
  <c r="J16"/>
  <c r="F31"/>
  <c r="F22"/>
  <c r="L33"/>
  <c r="P16"/>
  <c r="J10"/>
  <c r="Y19"/>
  <c r="Y18"/>
  <c r="R20"/>
  <c r="P21"/>
  <c r="J22"/>
  <c r="W29"/>
  <c r="R11"/>
  <c r="H21"/>
  <c r="F13"/>
  <c r="W15"/>
  <c r="N27"/>
  <c r="W25"/>
  <c r="F21"/>
  <c r="R12"/>
  <c r="Q22"/>
  <c r="Q21"/>
  <c r="N13"/>
  <c r="J31"/>
  <c r="N19"/>
  <c r="N18"/>
  <c r="B19"/>
  <c r="Q25"/>
  <c r="R17"/>
  <c r="Q27"/>
  <c r="P20"/>
  <c r="F25"/>
  <c r="U12"/>
  <c r="P27"/>
  <c r="N12"/>
  <c r="L22"/>
  <c r="Q12"/>
  <c r="F19"/>
  <c r="O25"/>
  <c r="Y15"/>
  <c r="F27"/>
  <c r="D31"/>
  <c r="P14"/>
  <c r="J27"/>
  <c r="W17"/>
  <c r="D20"/>
  <c r="R14"/>
  <c r="H14"/>
  <c r="O11"/>
  <c r="Q17"/>
  <c r="W23"/>
  <c r="N15"/>
  <c r="F16"/>
  <c r="Y12"/>
  <c r="R16"/>
  <c r="L11"/>
  <c r="J20"/>
  <c r="P23"/>
  <c r="D17"/>
  <c r="O18"/>
  <c r="W13"/>
  <c r="B20"/>
  <c r="H11"/>
  <c r="J11"/>
  <c r="P24" l="1"/>
  <c r="Y6"/>
  <c r="Y7" s="1"/>
  <c r="S15"/>
  <c r="J28"/>
  <c r="F8"/>
  <c r="F9" s="1"/>
  <c r="Q6"/>
  <c r="Q7" s="1"/>
  <c r="S12"/>
  <c r="N6"/>
  <c r="P28"/>
  <c r="U6"/>
  <c r="U7" s="1"/>
  <c r="Q26"/>
  <c r="B8"/>
  <c r="S18"/>
  <c r="N8"/>
  <c r="S19"/>
  <c r="S13"/>
  <c r="R6"/>
  <c r="R7" s="1"/>
  <c r="W26"/>
  <c r="S27"/>
  <c r="N28"/>
  <c r="Y8"/>
  <c r="Y9" s="1"/>
  <c r="H8"/>
  <c r="H9" s="1"/>
  <c r="S22"/>
  <c r="N24"/>
  <c r="S23"/>
  <c r="D8"/>
  <c r="D9" s="1"/>
  <c r="O8"/>
  <c r="O9" s="1"/>
  <c r="R24"/>
  <c r="N26"/>
  <c r="S25"/>
  <c r="J30"/>
  <c r="B26"/>
  <c r="D30"/>
  <c r="S14"/>
  <c r="P8"/>
  <c r="P9" s="1"/>
  <c r="D28"/>
  <c r="O6"/>
  <c r="O7" s="1"/>
  <c r="B28"/>
  <c r="U28"/>
  <c r="P6"/>
  <c r="P7" s="1"/>
  <c r="S21"/>
  <c r="L28"/>
  <c r="F6"/>
  <c r="F7" s="1"/>
  <c r="D6"/>
  <c r="D7" s="1"/>
  <c r="U30"/>
  <c r="B32"/>
  <c r="L8"/>
  <c r="L9" s="1"/>
  <c r="B6"/>
  <c r="B7" s="1"/>
  <c r="J24"/>
  <c r="O28"/>
  <c r="S16"/>
  <c r="L6"/>
  <c r="L7" s="1"/>
  <c r="Q8"/>
  <c r="Q9" s="1"/>
  <c r="S17"/>
  <c r="R8"/>
  <c r="R9" s="1"/>
  <c r="S10"/>
  <c r="S11"/>
  <c r="W6"/>
  <c r="W7" s="1"/>
  <c r="W8"/>
  <c r="W9" s="1"/>
  <c r="D24"/>
  <c r="B24"/>
  <c r="O30"/>
  <c r="Y30"/>
  <c r="P30"/>
  <c r="S20"/>
  <c r="O24"/>
  <c r="J26"/>
  <c r="J8"/>
  <c r="J9" s="1"/>
  <c r="D26"/>
  <c r="P26"/>
  <c r="W32"/>
  <c r="U32"/>
  <c r="Q24"/>
  <c r="H6"/>
  <c r="H7" s="1"/>
  <c r="U8"/>
  <c r="U9" s="1"/>
  <c r="L26"/>
  <c r="U26"/>
  <c r="S29"/>
  <c r="N30"/>
  <c r="F34"/>
  <c r="J6"/>
  <c r="J7" s="1"/>
  <c r="R26"/>
  <c r="B30" l="1"/>
  <c r="B9"/>
  <c r="R28"/>
  <c r="H28"/>
  <c r="L32"/>
  <c r="H32"/>
  <c r="L34"/>
  <c r="J32"/>
  <c r="D32"/>
  <c r="F30"/>
  <c r="U24"/>
  <c r="H30"/>
  <c r="Y26"/>
  <c r="Y28"/>
  <c r="R30"/>
  <c r="H26"/>
  <c r="Y32"/>
  <c r="F32"/>
  <c r="F26"/>
  <c r="F28"/>
  <c r="N9"/>
  <c r="S8"/>
  <c r="S9" s="1"/>
  <c r="N7"/>
  <c r="S6"/>
  <c r="S7" s="1"/>
  <c r="Y24"/>
  <c r="F24"/>
  <c r="Q30"/>
  <c r="H24"/>
  <c r="L24"/>
  <c r="L30"/>
  <c r="W28"/>
  <c r="W30"/>
  <c r="Q28"/>
  <c r="O26"/>
  <c r="W24"/>
  <c r="S24" l="1"/>
  <c r="S26"/>
  <c r="S30"/>
  <c r="S28"/>
</calcChain>
</file>

<file path=xl/sharedStrings.xml><?xml version="1.0" encoding="utf-8"?>
<sst xmlns="http://schemas.openxmlformats.org/spreadsheetml/2006/main" count="224" uniqueCount="71">
  <si>
    <t>Округ № 1</t>
  </si>
  <si>
    <t>Округ № 3</t>
  </si>
  <si>
    <t>Округ № 4</t>
  </si>
  <si>
    <t>Округ № 6</t>
  </si>
  <si>
    <t>Округ № 9</t>
  </si>
  <si>
    <t>Округ № 11</t>
  </si>
  <si>
    <t>Округ № 12</t>
  </si>
  <si>
    <t>Округ № 13</t>
  </si>
  <si>
    <t>Округ № 14</t>
  </si>
  <si>
    <t>Округ № 15</t>
  </si>
  <si>
    <t xml:space="preserve"> № УИК</t>
  </si>
  <si>
    <t>по округу</t>
  </si>
  <si>
    <t>Приняло участие в выборах</t>
  </si>
  <si>
    <t xml:space="preserve">  Приняло участие в голосовании</t>
  </si>
  <si>
    <t>Число избирателей, внесенных в список на момент окончания голосования</t>
  </si>
  <si>
    <t>Число бюллетеней, полученных участковой комиссией</t>
  </si>
  <si>
    <t>Число бюллетеней, выданных избирателям, проголосовавшим досрочно, в том числе:</t>
  </si>
  <si>
    <t>- в помещении избирательной комиссии муниципального образования</t>
  </si>
  <si>
    <t xml:space="preserve">Число бюллетеней, выданных избирателям в помещении для голосования в день голосования </t>
  </si>
  <si>
    <t>Число бюллетеней, выданных избирателям, проголосовавшим вне помещения для голосования в день голосов</t>
  </si>
  <si>
    <t>Число погашенных бюллетеней</t>
  </si>
  <si>
    <t>Число бюллетеней, содержащихся в переносных ящиках для голосования</t>
  </si>
  <si>
    <t>Число бюллетеней, содержащихся в стационарных ящиках для голосования</t>
  </si>
  <si>
    <t>Число недействительных бюллетеней</t>
  </si>
  <si>
    <t>Число действительных бюллетеней</t>
  </si>
  <si>
    <t>Число утраченных бюллетеней</t>
  </si>
  <si>
    <t>Число бюллетеней, не учтенных при получении</t>
  </si>
  <si>
    <t>Жеребьева Мария Геннадьевна</t>
  </si>
  <si>
    <t>Батюшка Василий Георгиевич</t>
  </si>
  <si>
    <t>Батюшка Юлия Рэмовна</t>
  </si>
  <si>
    <t>Братчиков Борис Дмитриевич</t>
  </si>
  <si>
    <t>Варфоломеев Денис Викторович</t>
  </si>
  <si>
    <t>Бородин Сергей Владимирович</t>
  </si>
  <si>
    <t>Панин Евгений Васильевич</t>
  </si>
  <si>
    <t>Колькоф Виктор Леонидович</t>
  </si>
  <si>
    <t>Ковалевский Роман Александрович</t>
  </si>
  <si>
    <t>Бабийчук Наталия Осиповна</t>
  </si>
  <si>
    <t>Захаревич Александр Леонидович</t>
  </si>
  <si>
    <t>Кондрина Светлана Дмитриевна</t>
  </si>
  <si>
    <t>Данилкина Ольга Владимировна</t>
  </si>
  <si>
    <t>Мамедов Асим Расим оглы</t>
  </si>
  <si>
    <t>Кононов Антон Сергеевич</t>
  </si>
  <si>
    <t>Кох Наталья Николаевна</t>
  </si>
  <si>
    <t>Теребихин Денис Николаевич</t>
  </si>
  <si>
    <t>Рыскин Сергей Владимирович</t>
  </si>
  <si>
    <t>Лебедев Эдуард Владимирович</t>
  </si>
  <si>
    <t>Мусеибов Абульфаз Сахиб-оглы</t>
  </si>
  <si>
    <t>Иванов Виктор Вениаминович</t>
  </si>
  <si>
    <t>Луговой Антон Викторович</t>
  </si>
  <si>
    <t>Егер Александр Гейнрихович</t>
  </si>
  <si>
    <t>Надеев Александр Леонидович</t>
  </si>
  <si>
    <t>Новиков Алексей Федорович</t>
  </si>
  <si>
    <t>Кох Стэлла Викторовна</t>
  </si>
  <si>
    <t>Хлудеев Владимир Степанович</t>
  </si>
  <si>
    <t>Сексенбаев Серик Бекбергенович</t>
  </si>
  <si>
    <t>Мухаметгалеев Рафик Курбанович</t>
  </si>
  <si>
    <t>Рогуленко Олег Александрович</t>
  </si>
  <si>
    <t>Тетенькин Дмитрий Владимирович</t>
  </si>
  <si>
    <t>Ремезов Евгений Александрович</t>
  </si>
  <si>
    <t>Корчагин Борис Васильевич</t>
  </si>
  <si>
    <t>Усов Алексей Владимирович</t>
  </si>
  <si>
    <t>Прохоров Геннадий Владимирович</t>
  </si>
  <si>
    <t>Мацкова Диана Вадимовна</t>
  </si>
  <si>
    <t>Против всех кандидатов</t>
  </si>
  <si>
    <t>Федотов Сергей Анатольевич</t>
  </si>
  <si>
    <t>Шевцов Владимир Николаевич</t>
  </si>
  <si>
    <t>Царькова Татьяна Яковлевна</t>
  </si>
  <si>
    <t>Чепурных Эдуард Геннадьевич</t>
  </si>
  <si>
    <t>Рыбин Евгений Алексеевич</t>
  </si>
  <si>
    <t xml:space="preserve">ИТОГОВАЯ ТАБЛИЦА </t>
  </si>
  <si>
    <t>с полными данными о результатах повторных выборов депутатв Дудинского городского Совета депутатов четвертого созыва, содержащихся в протоколах избирательных комиссий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</si>
</sst>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</font>
    <font>
      <sz val="11"/>
      <name val="Calibri"/>
    </font>
    <font>
      <sz val="14"/>
      <color rgb="FF000000"/>
      <name val="Calibri"/>
    </font>
    <font>
      <b/>
      <sz val="11"/>
      <color rgb="FF000000"/>
      <name val="Calibri"/>
    </font>
    <font>
      <b/>
      <sz val="14"/>
      <color rgb="FF000000"/>
      <name val="Calibri"/>
    </font>
    <font>
      <sz val="11"/>
      <color rgb="FF000000"/>
      <name val="Inconsolata"/>
    </font>
    <font>
      <sz val="11"/>
      <color rgb="FFFFFFFF"/>
      <name val="Calibri"/>
    </font>
    <font>
      <sz val="14"/>
      <color rgb="FFFFFFFF"/>
      <name val="Calibri"/>
    </font>
    <font>
      <sz val="14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0" fillId="0" borderId="0" xfId="0" applyFont="1"/>
    <xf numFmtId="0" fontId="0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0" fontId="2" fillId="0" borderId="13" xfId="0" applyNumberFormat="1" applyFont="1" applyBorder="1" applyAlignment="1">
      <alignment horizontal="center" vertical="center"/>
    </xf>
    <xf numFmtId="10" fontId="2" fillId="0" borderId="14" xfId="0" applyNumberFormat="1" applyFont="1" applyBorder="1" applyAlignment="1">
      <alignment horizontal="center" vertical="center"/>
    </xf>
    <xf numFmtId="10" fontId="4" fillId="0" borderId="13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0" borderId="16" xfId="0" applyFont="1" applyBorder="1" applyAlignment="1">
      <alignment horizontal="left" wrapText="1"/>
    </xf>
    <xf numFmtId="0" fontId="5" fillId="2" borderId="13" xfId="0" applyFont="1" applyFill="1" applyBorder="1"/>
    <xf numFmtId="0" fontId="5" fillId="2" borderId="14" xfId="0" applyFont="1" applyFill="1" applyBorder="1"/>
    <xf numFmtId="10" fontId="7" fillId="0" borderId="13" xfId="0" applyNumberFormat="1" applyFont="1" applyBorder="1" applyAlignment="1">
      <alignment horizontal="center" vertical="center"/>
    </xf>
    <xf numFmtId="10" fontId="2" fillId="0" borderId="6" xfId="0" applyNumberFormat="1" applyFont="1" applyBorder="1" applyAlignment="1">
      <alignment horizontal="center" vertical="center"/>
    </xf>
    <xf numFmtId="10" fontId="2" fillId="0" borderId="5" xfId="0" applyNumberFormat="1" applyFont="1" applyBorder="1" applyAlignment="1">
      <alignment horizontal="center" vertical="center"/>
    </xf>
    <xf numFmtId="0" fontId="3" fillId="0" borderId="0" xfId="0" applyFont="1"/>
    <xf numFmtId="10" fontId="0" fillId="0" borderId="0" xfId="0" applyNumberFormat="1" applyFont="1"/>
    <xf numFmtId="0" fontId="8" fillId="0" borderId="0" xfId="0" applyFont="1" applyAlignment="1"/>
    <xf numFmtId="0" fontId="9" fillId="0" borderId="0" xfId="0" applyFont="1" applyAlignment="1"/>
    <xf numFmtId="0" fontId="0" fillId="0" borderId="1" xfId="0" applyFont="1" applyBorder="1" applyAlignment="1">
      <alignment horizontal="center" wrapText="1"/>
    </xf>
    <xf numFmtId="0" fontId="1" fillId="0" borderId="2" xfId="0" applyFont="1" applyBorder="1"/>
    <xf numFmtId="0" fontId="0" fillId="0" borderId="15" xfId="0" applyFont="1" applyBorder="1" applyAlignment="1">
      <alignment horizontal="center" wrapText="1"/>
    </xf>
    <xf numFmtId="0" fontId="1" fillId="0" borderId="12" xfId="0" applyFont="1" applyBorder="1"/>
    <xf numFmtId="0" fontId="0" fillId="0" borderId="7" xfId="0" applyFont="1" applyBorder="1" applyAlignment="1">
      <alignment horizontal="center" wrapText="1"/>
    </xf>
    <xf numFmtId="0" fontId="0" fillId="0" borderId="15" xfId="0" applyFont="1" applyBorder="1" applyAlignment="1">
      <alignment horizontal="left" vertical="center" wrapText="1"/>
    </xf>
    <xf numFmtId="0" fontId="1" fillId="0" borderId="17" xfId="0" applyFont="1" applyBorder="1"/>
    <xf numFmtId="0" fontId="0" fillId="0" borderId="1" xfId="0" applyFont="1" applyBorder="1" applyAlignment="1">
      <alignment horizontal="center" vertical="center"/>
    </xf>
    <xf numFmtId="0" fontId="1" fillId="0" borderId="3" xfId="0" applyFont="1" applyBorder="1"/>
    <xf numFmtId="0" fontId="0" fillId="0" borderId="9" xfId="0" applyFont="1" applyBorder="1" applyAlignment="1">
      <alignment horizontal="center" wrapText="1"/>
    </xf>
    <xf numFmtId="0" fontId="0" fillId="0" borderId="15" xfId="0" applyFont="1" applyBorder="1" applyAlignment="1">
      <alignment horizontal="left" wrapText="1"/>
    </xf>
    <xf numFmtId="0" fontId="6" fillId="0" borderId="15" xfId="0" applyFont="1" applyBorder="1" applyAlignment="1">
      <alignment horizontal="left" vertical="center" wrapText="1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003"/>
  <sheetViews>
    <sheetView tabSelected="1" topLeftCell="A16" zoomScale="61" zoomScaleNormal="61" workbookViewId="0">
      <selection activeCell="G4" sqref="G4:H4"/>
    </sheetView>
  </sheetViews>
  <sheetFormatPr defaultColWidth="14.42578125" defaultRowHeight="15" customHeight="1"/>
  <cols>
    <col min="1" max="1" width="20.7109375" customWidth="1"/>
    <col min="2" max="2" width="10.7109375" customWidth="1"/>
    <col min="3" max="3" width="20.7109375" customWidth="1"/>
    <col min="4" max="4" width="10.7109375" customWidth="1"/>
    <col min="5" max="5" width="20.7109375" customWidth="1"/>
    <col min="6" max="6" width="10.7109375" customWidth="1"/>
    <col min="7" max="7" width="20.7109375" customWidth="1"/>
    <col min="8" max="8" width="10.7109375" customWidth="1"/>
    <col min="9" max="9" width="20.7109375" customWidth="1"/>
    <col min="10" max="10" width="10.7109375" customWidth="1"/>
    <col min="11" max="11" width="20.7109375" customWidth="1"/>
    <col min="12" max="12" width="10.7109375" customWidth="1"/>
    <col min="13" max="13" width="20.7109375" customWidth="1"/>
    <col min="14" max="19" width="10.7109375" customWidth="1"/>
    <col min="20" max="20" width="20.7109375" customWidth="1"/>
    <col min="21" max="21" width="10.7109375" customWidth="1"/>
    <col min="22" max="22" width="20.7109375" customWidth="1"/>
    <col min="23" max="23" width="10.7109375" customWidth="1"/>
    <col min="24" max="24" width="20.7109375" customWidth="1"/>
    <col min="25" max="25" width="10.7109375" customWidth="1"/>
    <col min="26" max="26" width="8.7109375" customWidth="1"/>
  </cols>
  <sheetData>
    <row r="1" spans="1:26" ht="15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24" t="s">
        <v>69</v>
      </c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3"/>
    </row>
    <row r="2" spans="1:26" ht="15" customHeight="1">
      <c r="A2" s="37" t="s">
        <v>70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</row>
    <row r="4" spans="1:26">
      <c r="A4" s="25" t="s">
        <v>0</v>
      </c>
      <c r="B4" s="26"/>
      <c r="C4" s="25" t="s">
        <v>1</v>
      </c>
      <c r="D4" s="26"/>
      <c r="E4" s="25" t="s">
        <v>2</v>
      </c>
      <c r="F4" s="26"/>
      <c r="G4" s="25" t="s">
        <v>3</v>
      </c>
      <c r="H4" s="26"/>
      <c r="I4" s="25" t="s">
        <v>4</v>
      </c>
      <c r="J4" s="26"/>
      <c r="K4" s="25" t="s">
        <v>5</v>
      </c>
      <c r="L4" s="26"/>
      <c r="M4" s="32" t="s">
        <v>6</v>
      </c>
      <c r="N4" s="33"/>
      <c r="O4" s="33"/>
      <c r="P4" s="33"/>
      <c r="Q4" s="33"/>
      <c r="R4" s="33"/>
      <c r="S4" s="26"/>
      <c r="T4" s="25" t="s">
        <v>7</v>
      </c>
      <c r="U4" s="26"/>
      <c r="V4" s="25" t="s">
        <v>8</v>
      </c>
      <c r="W4" s="26"/>
      <c r="X4" s="25" t="s">
        <v>9</v>
      </c>
      <c r="Y4" s="26"/>
      <c r="Z4" s="1"/>
    </row>
    <row r="5" spans="1:26" ht="18.75">
      <c r="A5" s="2" t="s">
        <v>10</v>
      </c>
      <c r="B5" s="3">
        <v>2203</v>
      </c>
      <c r="C5" s="2" t="s">
        <v>10</v>
      </c>
      <c r="D5" s="3">
        <v>2204</v>
      </c>
      <c r="E5" s="2" t="s">
        <v>10</v>
      </c>
      <c r="F5" s="3">
        <v>2204</v>
      </c>
      <c r="G5" s="2" t="s">
        <v>10</v>
      </c>
      <c r="H5" s="3">
        <v>2205</v>
      </c>
      <c r="I5" s="2" t="s">
        <v>10</v>
      </c>
      <c r="J5" s="3">
        <v>2202</v>
      </c>
      <c r="K5" s="2" t="s">
        <v>10</v>
      </c>
      <c r="L5" s="3">
        <v>2210</v>
      </c>
      <c r="M5" s="2" t="s">
        <v>10</v>
      </c>
      <c r="N5" s="4">
        <v>2211</v>
      </c>
      <c r="O5" s="4">
        <v>2212</v>
      </c>
      <c r="P5" s="4">
        <v>2213</v>
      </c>
      <c r="Q5" s="4">
        <v>2214</v>
      </c>
      <c r="R5" s="4">
        <v>2215</v>
      </c>
      <c r="S5" s="5" t="s">
        <v>11</v>
      </c>
      <c r="T5" s="2" t="s">
        <v>10</v>
      </c>
      <c r="U5" s="3">
        <v>2207</v>
      </c>
      <c r="V5" s="2" t="s">
        <v>10</v>
      </c>
      <c r="W5" s="3">
        <v>2209</v>
      </c>
      <c r="X5" s="2" t="s">
        <v>10</v>
      </c>
      <c r="Y5" s="3">
        <v>2208</v>
      </c>
      <c r="Z5" s="1"/>
    </row>
    <row r="6" spans="1:26" ht="18.75" customHeight="1">
      <c r="A6" s="29" t="s">
        <v>12</v>
      </c>
      <c r="B6" s="6">
        <f ca="1">B12+B14+B15</f>
        <v>220</v>
      </c>
      <c r="C6" s="29" t="s">
        <v>12</v>
      </c>
      <c r="D6" s="6">
        <f ca="1">D12+D14+D15</f>
        <v>160</v>
      </c>
      <c r="E6" s="29" t="s">
        <v>12</v>
      </c>
      <c r="F6" s="6">
        <f ca="1">F12+F14+F15</f>
        <v>237</v>
      </c>
      <c r="G6" s="29" t="s">
        <v>12</v>
      </c>
      <c r="H6" s="6">
        <f ca="1">H12+H14+H15</f>
        <v>148</v>
      </c>
      <c r="I6" s="29" t="s">
        <v>12</v>
      </c>
      <c r="J6" s="6">
        <f ca="1">J12+J14+J15</f>
        <v>237</v>
      </c>
      <c r="K6" s="29" t="s">
        <v>12</v>
      </c>
      <c r="L6" s="6">
        <f ca="1">L12+L14+L15</f>
        <v>108</v>
      </c>
      <c r="M6" s="34" t="s">
        <v>12</v>
      </c>
      <c r="N6" s="7">
        <f t="shared" ref="N6:R6" ca="1" si="0">N12+N14+N15</f>
        <v>36</v>
      </c>
      <c r="O6" s="7">
        <f t="shared" ca="1" si="0"/>
        <v>85</v>
      </c>
      <c r="P6" s="7">
        <f t="shared" ca="1" si="0"/>
        <v>128</v>
      </c>
      <c r="Q6" s="7">
        <f t="shared" ca="1" si="0"/>
        <v>129</v>
      </c>
      <c r="R6" s="7">
        <f t="shared" ca="1" si="0"/>
        <v>166</v>
      </c>
      <c r="S6" s="8">
        <f ca="1">SUM(N6:R6)</f>
        <v>544</v>
      </c>
      <c r="T6" s="29" t="s">
        <v>12</v>
      </c>
      <c r="U6" s="6">
        <f ca="1">U12+U14+U15</f>
        <v>121</v>
      </c>
      <c r="V6" s="29" t="s">
        <v>12</v>
      </c>
      <c r="W6" s="6">
        <f ca="1">W12+W14+W15</f>
        <v>226</v>
      </c>
      <c r="X6" s="29" t="s">
        <v>12</v>
      </c>
      <c r="Y6" s="6">
        <f ca="1">Y12+Y14+Y15</f>
        <v>126</v>
      </c>
      <c r="Z6" s="1"/>
    </row>
    <row r="7" spans="1:26" ht="18.75">
      <c r="A7" s="28"/>
      <c r="B7" s="9">
        <f ca="1">B6/B10</f>
        <v>0.19538188277087035</v>
      </c>
      <c r="C7" s="28"/>
      <c r="D7" s="9">
        <f ca="1">D6/D10</f>
        <v>0.19441069258809235</v>
      </c>
      <c r="E7" s="28"/>
      <c r="F7" s="9">
        <f ca="1">F6/F10</f>
        <v>0.1941031941031941</v>
      </c>
      <c r="G7" s="28"/>
      <c r="H7" s="9">
        <f ca="1">H6/H10</f>
        <v>0.1349134001823154</v>
      </c>
      <c r="I7" s="28"/>
      <c r="J7" s="9">
        <f ca="1">J6/J10</f>
        <v>0.19315403422982885</v>
      </c>
      <c r="K7" s="28"/>
      <c r="L7" s="9">
        <f ca="1">L6/L10</f>
        <v>0.23684210526315788</v>
      </c>
      <c r="M7" s="28"/>
      <c r="N7" s="10">
        <f t="shared" ref="N7:S7" ca="1" si="1">N6/N10</f>
        <v>0.51428571428571423</v>
      </c>
      <c r="O7" s="10">
        <f t="shared" ca="1" si="1"/>
        <v>0.57046979865771807</v>
      </c>
      <c r="P7" s="10">
        <f t="shared" ca="1" si="1"/>
        <v>0.73563218390804597</v>
      </c>
      <c r="Q7" s="10">
        <f t="shared" ca="1" si="1"/>
        <v>0.50988142292490124</v>
      </c>
      <c r="R7" s="10">
        <f t="shared" ca="1" si="1"/>
        <v>0.59285714285714286</v>
      </c>
      <c r="S7" s="11">
        <f t="shared" ca="1" si="1"/>
        <v>0.58747300215982723</v>
      </c>
      <c r="T7" s="28"/>
      <c r="U7" s="9">
        <f ca="1">U6/U10</f>
        <v>0.15552699228791775</v>
      </c>
      <c r="V7" s="28"/>
      <c r="W7" s="9">
        <f ca="1">W6/W10</f>
        <v>0.15804195804195803</v>
      </c>
      <c r="X7" s="28"/>
      <c r="Y7" s="9">
        <f ca="1">Y6/Y10</f>
        <v>0.10606060606060606</v>
      </c>
      <c r="Z7" s="1"/>
    </row>
    <row r="8" spans="1:26" ht="18.75" customHeight="1">
      <c r="A8" s="27" t="s">
        <v>13</v>
      </c>
      <c r="B8" s="12">
        <f ca="1">B19+B20</f>
        <v>220</v>
      </c>
      <c r="C8" s="27" t="s">
        <v>13</v>
      </c>
      <c r="D8" s="12">
        <f ca="1">D19+D20</f>
        <v>160</v>
      </c>
      <c r="E8" s="27" t="s">
        <v>13</v>
      </c>
      <c r="F8" s="12">
        <f ca="1">F19+F20</f>
        <v>236</v>
      </c>
      <c r="G8" s="27" t="s">
        <v>13</v>
      </c>
      <c r="H8" s="12">
        <f ca="1">H19+H20</f>
        <v>148</v>
      </c>
      <c r="I8" s="27" t="s">
        <v>13</v>
      </c>
      <c r="J8" s="12">
        <f ca="1">J19+J20</f>
        <v>237</v>
      </c>
      <c r="K8" s="27" t="s">
        <v>13</v>
      </c>
      <c r="L8" s="12">
        <f ca="1">L19+L20</f>
        <v>106</v>
      </c>
      <c r="M8" s="27" t="s">
        <v>13</v>
      </c>
      <c r="N8" s="13">
        <f t="shared" ref="N8:R8" ca="1" si="2">N19+N20</f>
        <v>36</v>
      </c>
      <c r="O8" s="13">
        <f t="shared" ca="1" si="2"/>
        <v>85</v>
      </c>
      <c r="P8" s="13">
        <f t="shared" ca="1" si="2"/>
        <v>128</v>
      </c>
      <c r="Q8" s="13">
        <f t="shared" ca="1" si="2"/>
        <v>129</v>
      </c>
      <c r="R8" s="13">
        <f t="shared" ca="1" si="2"/>
        <v>166</v>
      </c>
      <c r="S8" s="14">
        <f ca="1">SUM(N8:R8)</f>
        <v>544</v>
      </c>
      <c r="T8" s="27" t="s">
        <v>13</v>
      </c>
      <c r="U8" s="12">
        <f ca="1">U19+U20</f>
        <v>121</v>
      </c>
      <c r="V8" s="27" t="s">
        <v>13</v>
      </c>
      <c r="W8" s="12">
        <f ca="1">W19+W20</f>
        <v>226</v>
      </c>
      <c r="X8" s="27" t="s">
        <v>13</v>
      </c>
      <c r="Y8" s="12">
        <f ca="1">Y19+Y20</f>
        <v>126</v>
      </c>
      <c r="Z8" s="1"/>
    </row>
    <row r="9" spans="1:26" ht="18.75">
      <c r="A9" s="28"/>
      <c r="B9" s="9">
        <f ca="1">B8/B10</f>
        <v>0.19538188277087035</v>
      </c>
      <c r="C9" s="28"/>
      <c r="D9" s="9">
        <f ca="1">D8/D10</f>
        <v>0.19441069258809235</v>
      </c>
      <c r="E9" s="28"/>
      <c r="F9" s="9">
        <f ca="1">F8/F10</f>
        <v>0.19328419328419327</v>
      </c>
      <c r="G9" s="28"/>
      <c r="H9" s="9">
        <f ca="1">H8/H10</f>
        <v>0.1349134001823154</v>
      </c>
      <c r="I9" s="28"/>
      <c r="J9" s="9">
        <f ca="1">J8/J10</f>
        <v>0.19315403422982885</v>
      </c>
      <c r="K9" s="28"/>
      <c r="L9" s="9">
        <f ca="1">L8/L10</f>
        <v>0.23245614035087719</v>
      </c>
      <c r="M9" s="28"/>
      <c r="N9" s="10">
        <f t="shared" ref="N9:S9" ca="1" si="3">N8/N10</f>
        <v>0.51428571428571423</v>
      </c>
      <c r="O9" s="10">
        <f t="shared" ca="1" si="3"/>
        <v>0.57046979865771807</v>
      </c>
      <c r="P9" s="10">
        <f t="shared" ca="1" si="3"/>
        <v>0.73563218390804597</v>
      </c>
      <c r="Q9" s="10">
        <f t="shared" ca="1" si="3"/>
        <v>0.50988142292490124</v>
      </c>
      <c r="R9" s="10">
        <f t="shared" ca="1" si="3"/>
        <v>0.59285714285714286</v>
      </c>
      <c r="S9" s="11">
        <f t="shared" ca="1" si="3"/>
        <v>0.58747300215982723</v>
      </c>
      <c r="T9" s="28"/>
      <c r="U9" s="9">
        <f ca="1">U8/U10</f>
        <v>0.15552699228791775</v>
      </c>
      <c r="V9" s="28"/>
      <c r="W9" s="9">
        <f ca="1">W8/W10</f>
        <v>0.15804195804195803</v>
      </c>
      <c r="X9" s="28"/>
      <c r="Y9" s="9">
        <f ca="1">Y8/Y10</f>
        <v>0.10606060606060606</v>
      </c>
      <c r="Z9" s="1"/>
    </row>
    <row r="10" spans="1:26" ht="60" customHeight="1">
      <c r="A10" s="15" t="s">
        <v>14</v>
      </c>
      <c r="B10" s="16">
        <f ca="1">IFERROR(__xludf.DUMMYFUNCTION("IMPORTRANGE(""https://docs.google.com/spreadsheets/d/1_frVwDceOhZicufCmo0mpol-jZIvQHhlfXWPIJsY8_A/edit"", ""C12"")"),1126)</f>
        <v>1126</v>
      </c>
      <c r="C10" s="15" t="s">
        <v>14</v>
      </c>
      <c r="D10" s="16">
        <f ca="1">IFERROR(__xludf.DUMMYFUNCTION("IMPORTRANGE(""https://docs.google.com/spreadsheets/d/1mHtGR4fEvAi6sGoJgsIr6mZz52HwQU9oc8YMET5zySY/edit"", ""C12"")"),823)</f>
        <v>823</v>
      </c>
      <c r="E10" s="15" t="s">
        <v>14</v>
      </c>
      <c r="F10" s="16">
        <f ca="1">IFERROR(__xludf.DUMMYFUNCTION("IMPORTRANGE(""https://docs.google.com/spreadsheets/d/1XkeOnpHgcQbhJhQq0Y1mL-qV4wmG_zxIoRXptu6PpTc/edit"", ""C12"")"),1221)</f>
        <v>1221</v>
      </c>
      <c r="G10" s="15" t="s">
        <v>14</v>
      </c>
      <c r="H10" s="16">
        <f ca="1">IFERROR(__xludf.DUMMYFUNCTION("IMPORTRANGE(""https://docs.google.com/spreadsheets/d/1RxbEPhS8nkb4KToedYdexJ4IkbEiEN-v33VhSZfa8_Y/edit"", ""C12"")"),1097)</f>
        <v>1097</v>
      </c>
      <c r="I10" s="15" t="s">
        <v>14</v>
      </c>
      <c r="J10" s="16">
        <f ca="1">IFERROR(__xludf.DUMMYFUNCTION("IMPORTRANGE(""https://docs.google.com/spreadsheets/d/1jOBIIxi3ctDkF6lv--8chDyM6r4ZNAEbrBBLkir3AN8/edit"", ""C12"")"),1227)</f>
        <v>1227</v>
      </c>
      <c r="K10" s="15" t="s">
        <v>14</v>
      </c>
      <c r="L10" s="16">
        <f ca="1">IFERROR(__xludf.DUMMYFUNCTION("IMPORTRANGE(""https://docs.google.com/spreadsheets/d/1nWarEiQBhiwaiRWW1AVPSuAgNzk4-oNJmBsTKqDP9Jk/edit"", ""C12"")"),456)</f>
        <v>456</v>
      </c>
      <c r="M10" s="15" t="s">
        <v>14</v>
      </c>
      <c r="N10" s="17">
        <f ca="1">IFERROR(__xludf.DUMMYFUNCTION("IMPORTRANGE(""https://docs.google.com/spreadsheets/d/1Z96xPsfSmgCSdVI9k8YkctTTbbdq6kWfuOmFM-sdn60/edit"", ""C12"")"),70)</f>
        <v>70</v>
      </c>
      <c r="O10" s="17">
        <f ca="1">IFERROR(__xludf.DUMMYFUNCTION("IMPORTRANGE(""https://docs.google.com/spreadsheets/d/1EHEdq5kHPX4voJg4WmfG2kZFEe4M2D3RhPYGrkNGPY0/edit"", ""C12"")"),149)</f>
        <v>149</v>
      </c>
      <c r="P10" s="17">
        <f ca="1">IFERROR(__xludf.DUMMYFUNCTION("IMPORTRANGE(""https://docs.google.com/spreadsheets/d/1_lyNFVlzB5D2urvEO64CkhNk-f-jRpjGcmrRIBcm8sI/edit"", ""C12"")"),174)</f>
        <v>174</v>
      </c>
      <c r="Q10" s="17">
        <f ca="1">IFERROR(__xludf.DUMMYFUNCTION("IMPORTRANGE(""https://docs.google.com/spreadsheets/d/1NNr6-s9mrdhH31Kt9fvrJ5uZbjva_ouskEUn4Y6bTLc/edit"", ""C12"")"),253)</f>
        <v>253</v>
      </c>
      <c r="R10" s="17">
        <f ca="1">IFERROR(__xludf.DUMMYFUNCTION("IMPORTRANGE(""https://docs.google.com/spreadsheets/d/1lO4gVyf2xAtHEFnb73GJmdDTPcgNwL5bAs6XW5hkSpA/edit"", ""C12"")"),280)</f>
        <v>280</v>
      </c>
      <c r="S10" s="14">
        <f t="shared" ref="S10:S23" ca="1" si="4">SUM(N10:R10)</f>
        <v>926</v>
      </c>
      <c r="T10" s="15" t="s">
        <v>14</v>
      </c>
      <c r="U10" s="16">
        <f ca="1">IFERROR(__xludf.DUMMYFUNCTION("IMPORTRANGE(""https://docs.google.com/spreadsheets/d/1nEf8h53G_65mPY8tDfMPnsXHh2wV7KUifBr26MrXjFQ/edit"", ""C12"")"),778)</f>
        <v>778</v>
      </c>
      <c r="V10" s="15" t="s">
        <v>14</v>
      </c>
      <c r="W10" s="16">
        <f ca="1">IFERROR(__xludf.DUMMYFUNCTION("IMPORTRANGE(""https://docs.google.com/spreadsheets/d/19DNAGMYutuR-rp7nPdzKOctLadMO02mg4u8c2VEWZlM/edit"", ""C12"")"),1430)</f>
        <v>1430</v>
      </c>
      <c r="X10" s="15" t="s">
        <v>14</v>
      </c>
      <c r="Y10" s="16">
        <f ca="1">IFERROR(__xludf.DUMMYFUNCTION("IMPORTRANGE(""https://docs.google.com/spreadsheets/d/1Oz0ldMYQFgPtfJbAXfRrqT594P36Gt6cHIzafuqclKs/edit"", ""C12"")"),1188)</f>
        <v>1188</v>
      </c>
      <c r="Z10" s="1"/>
    </row>
    <row r="11" spans="1:26" ht="60">
      <c r="A11" s="15" t="s">
        <v>15</v>
      </c>
      <c r="B11" s="16">
        <f ca="1">IFERROR(__xludf.DUMMYFUNCTION("IMPORTRANGE(""https://docs.google.com/spreadsheets/d/1_frVwDceOhZicufCmo0mpol-jZIvQHhlfXWPIJsY8_A/edit"", ""C13"")"),1000)</f>
        <v>1000</v>
      </c>
      <c r="C11" s="15" t="s">
        <v>15</v>
      </c>
      <c r="D11" s="16">
        <f ca="1">IFERROR(__xludf.DUMMYFUNCTION("IMPORTRANGE(""https://docs.google.com/spreadsheets/d/1mHtGR4fEvAi6sGoJgsIr6mZz52HwQU9oc8YMET5zySY/edit"", ""C13"")"),700)</f>
        <v>700</v>
      </c>
      <c r="E11" s="15" t="s">
        <v>15</v>
      </c>
      <c r="F11" s="16">
        <f ca="1">IFERROR(__xludf.DUMMYFUNCTION("IMPORTRANGE(""https://docs.google.com/spreadsheets/d/1XkeOnpHgcQbhJhQq0Y1mL-qV4wmG_zxIoRXptu6PpTc/edit"", ""C13"")"),1100)</f>
        <v>1100</v>
      </c>
      <c r="G11" s="15" t="s">
        <v>15</v>
      </c>
      <c r="H11" s="16">
        <f ca="1">IFERROR(__xludf.DUMMYFUNCTION("IMPORTRANGE(""https://docs.google.com/spreadsheets/d/1RxbEPhS8nkb4KToedYdexJ4IkbEiEN-v33VhSZfa8_Y/edit"", ""C13"")"),1000)</f>
        <v>1000</v>
      </c>
      <c r="I11" s="15" t="s">
        <v>15</v>
      </c>
      <c r="J11" s="16">
        <f ca="1">IFERROR(__xludf.DUMMYFUNCTION("IMPORTRANGE(""https://docs.google.com/spreadsheets/d/1jOBIIxi3ctDkF6lv--8chDyM6r4ZNAEbrBBLkir3AN8/edit"", ""C13"")"),1100)</f>
        <v>1100</v>
      </c>
      <c r="K11" s="15" t="s">
        <v>15</v>
      </c>
      <c r="L11" s="16">
        <f ca="1">IFERROR(__xludf.DUMMYFUNCTION("IMPORTRANGE(""https://docs.google.com/spreadsheets/d/1nWarEiQBhiwaiRWW1AVPSuAgNzk4-oNJmBsTKqDP9Jk/edit"", ""C13"")"),350)</f>
        <v>350</v>
      </c>
      <c r="M11" s="15" t="s">
        <v>15</v>
      </c>
      <c r="N11" s="17">
        <f ca="1">IFERROR(__xludf.DUMMYFUNCTION("IMPORTRANGE(""https://docs.google.com/spreadsheets/d/1Z96xPsfSmgCSdVI9k8YkctTTbbdq6kWfuOmFM-sdn60/edit"", ""C13"")"),70)</f>
        <v>70</v>
      </c>
      <c r="O11" s="17">
        <f ca="1">IFERROR(__xludf.DUMMYFUNCTION("IMPORTRANGE(""https://docs.google.com/spreadsheets/d/1EHEdq5kHPX4voJg4WmfG2kZFEe4M2D3RhPYGrkNGPY0/edit"", ""C13"")"),170)</f>
        <v>170</v>
      </c>
      <c r="P11" s="17">
        <f ca="1">IFERROR(__xludf.DUMMYFUNCTION("IMPORTRANGE(""https://docs.google.com/spreadsheets/d/1_lyNFVlzB5D2urvEO64CkhNk-f-jRpjGcmrRIBcm8sI/edit"", ""C13"")"),170)</f>
        <v>170</v>
      </c>
      <c r="Q11" s="17">
        <f ca="1">IFERROR(__xludf.DUMMYFUNCTION("IMPORTRANGE(""https://docs.google.com/spreadsheets/d/1NNr6-s9mrdhH31Kt9fvrJ5uZbjva_ouskEUn4Y6bTLc/edit"", ""C13"")"),250)</f>
        <v>250</v>
      </c>
      <c r="R11" s="17">
        <f ca="1">IFERROR(__xludf.DUMMYFUNCTION("IMPORTRANGE(""https://docs.google.com/spreadsheets/d/1lO4gVyf2xAtHEFnb73GJmdDTPcgNwL5bAs6XW5hkSpA/edit"", ""C13"")"),270)</f>
        <v>270</v>
      </c>
      <c r="S11" s="14">
        <f t="shared" ca="1" si="4"/>
        <v>930</v>
      </c>
      <c r="T11" s="15" t="s">
        <v>15</v>
      </c>
      <c r="U11" s="16">
        <f ca="1">IFERROR(__xludf.DUMMYFUNCTION("IMPORTRANGE(""https://docs.google.com/spreadsheets/d/1nEf8h53G_65mPY8tDfMPnsXHh2wV7KUifBr26MrXjFQ/edit"", ""C13"")"),650)</f>
        <v>650</v>
      </c>
      <c r="V11" s="15" t="s">
        <v>15</v>
      </c>
      <c r="W11" s="16">
        <f ca="1">IFERROR(__xludf.DUMMYFUNCTION("IMPORTRANGE(""https://docs.google.com/spreadsheets/d/19DNAGMYutuR-rp7nPdzKOctLadMO02mg4u8c2VEWZlM/edit"", ""C13"")"),1300)</f>
        <v>1300</v>
      </c>
      <c r="X11" s="15" t="s">
        <v>15</v>
      </c>
      <c r="Y11" s="16">
        <f ca="1">IFERROR(__xludf.DUMMYFUNCTION("IMPORTRANGE(""https://docs.google.com/spreadsheets/d/1Oz0ldMYQFgPtfJbAXfRrqT594P36Gt6cHIzafuqclKs/edit"", ""C13"")"),1000)</f>
        <v>1000</v>
      </c>
      <c r="Z11" s="1"/>
    </row>
    <row r="12" spans="1:26" ht="90">
      <c r="A12" s="15" t="s">
        <v>16</v>
      </c>
      <c r="B12" s="16">
        <f ca="1">IFERROR(__xludf.DUMMYFUNCTION("IMPORTRANGE(""https://docs.google.com/spreadsheets/d/1_frVwDceOhZicufCmo0mpol-jZIvQHhlfXWPIJsY8_A/edit"", ""C14"")"),43)</f>
        <v>43</v>
      </c>
      <c r="C12" s="15" t="s">
        <v>16</v>
      </c>
      <c r="D12" s="16">
        <f ca="1">IFERROR(__xludf.DUMMYFUNCTION("IMPORTRANGE(""https://docs.google.com/spreadsheets/d/1mHtGR4fEvAi6sGoJgsIr6mZz52HwQU9oc8YMET5zySY/edit"", ""C14"")"),22)</f>
        <v>22</v>
      </c>
      <c r="E12" s="15" t="s">
        <v>16</v>
      </c>
      <c r="F12" s="16">
        <f ca="1">IFERROR(__xludf.DUMMYFUNCTION("IMPORTRANGE(""https://docs.google.com/spreadsheets/d/1XkeOnpHgcQbhJhQq0Y1mL-qV4wmG_zxIoRXptu6PpTc/edit"", ""C14"")"),23)</f>
        <v>23</v>
      </c>
      <c r="G12" s="15" t="s">
        <v>16</v>
      </c>
      <c r="H12" s="16">
        <f ca="1">IFERROR(__xludf.DUMMYFUNCTION("IMPORTRANGE(""https://docs.google.com/spreadsheets/d/1RxbEPhS8nkb4KToedYdexJ4IkbEiEN-v33VhSZfa8_Y/edit"", ""C14"")"),6)</f>
        <v>6</v>
      </c>
      <c r="I12" s="15" t="s">
        <v>16</v>
      </c>
      <c r="J12" s="16">
        <f ca="1">IFERROR(__xludf.DUMMYFUNCTION("IMPORTRANGE(""https://docs.google.com/spreadsheets/d/1jOBIIxi3ctDkF6lv--8chDyM6r4ZNAEbrBBLkir3AN8/edit"", ""C14"")"),4)</f>
        <v>4</v>
      </c>
      <c r="K12" s="15" t="s">
        <v>16</v>
      </c>
      <c r="L12" s="16">
        <f ca="1">IFERROR(__xludf.DUMMYFUNCTION("IMPORTRANGE(""https://docs.google.com/spreadsheets/d/1nWarEiQBhiwaiRWW1AVPSuAgNzk4-oNJmBsTKqDP9Jk/edit"", ""C14"")"),12)</f>
        <v>12</v>
      </c>
      <c r="M12" s="15" t="s">
        <v>16</v>
      </c>
      <c r="N12" s="17">
        <f ca="1">IFERROR(__xludf.DUMMYFUNCTION("IMPORTRANGE(""https://docs.google.com/spreadsheets/d/1Z96xPsfSmgCSdVI9k8YkctTTbbdq6kWfuOmFM-sdn60/edit"", ""C14"")"),0)</f>
        <v>0</v>
      </c>
      <c r="O12" s="17">
        <f ca="1">IFERROR(__xludf.DUMMYFUNCTION("IMPORTRANGE(""https://docs.google.com/spreadsheets/d/1EHEdq5kHPX4voJg4WmfG2kZFEe4M2D3RhPYGrkNGPY0/edit"", ""C14"")"),0)</f>
        <v>0</v>
      </c>
      <c r="P12" s="17">
        <f ca="1">IFERROR(__xludf.DUMMYFUNCTION("IMPORTRANGE(""https://docs.google.com/spreadsheets/d/1_lyNFVlzB5D2urvEO64CkhNk-f-jRpjGcmrRIBcm8sI/edit"", ""C14"")"),0)</f>
        <v>0</v>
      </c>
      <c r="Q12" s="17">
        <f ca="1">IFERROR(__xludf.DUMMYFUNCTION("IMPORTRANGE(""https://docs.google.com/spreadsheets/d/1NNr6-s9mrdhH31Kt9fvrJ5uZbjva_ouskEUn4Y6bTLc/edit"", ""C14"")"),19)</f>
        <v>19</v>
      </c>
      <c r="R12" s="17">
        <f ca="1">IFERROR(__xludf.DUMMYFUNCTION("IMPORTRANGE(""https://docs.google.com/spreadsheets/d/1lO4gVyf2xAtHEFnb73GJmdDTPcgNwL5bAs6XW5hkSpA/edit"", ""C14"")"),7)</f>
        <v>7</v>
      </c>
      <c r="S12" s="14">
        <f t="shared" ca="1" si="4"/>
        <v>26</v>
      </c>
      <c r="T12" s="15" t="s">
        <v>16</v>
      </c>
      <c r="U12" s="16">
        <f ca="1">IFERROR(__xludf.DUMMYFUNCTION("IMPORTRANGE(""https://docs.google.com/spreadsheets/d/1nEf8h53G_65mPY8tDfMPnsXHh2wV7KUifBr26MrXjFQ/edit"", ""C14"")"),9)</f>
        <v>9</v>
      </c>
      <c r="V12" s="15" t="s">
        <v>16</v>
      </c>
      <c r="W12" s="16">
        <f ca="1">IFERROR(__xludf.DUMMYFUNCTION("IMPORTRANGE(""https://docs.google.com/spreadsheets/d/19DNAGMYutuR-rp7nPdzKOctLadMO02mg4u8c2VEWZlM/edit"", ""C14"")"),14)</f>
        <v>14</v>
      </c>
      <c r="X12" s="15" t="s">
        <v>16</v>
      </c>
      <c r="Y12" s="16">
        <f ca="1">IFERROR(__xludf.DUMMYFUNCTION("IMPORTRANGE(""https://docs.google.com/spreadsheets/d/1Oz0ldMYQFgPtfJbAXfRrqT594P36Gt6cHIzafuqclKs/edit"", ""C14"")"),11)</f>
        <v>11</v>
      </c>
      <c r="Z12" s="1"/>
    </row>
    <row r="13" spans="1:26" ht="75">
      <c r="A13" s="15" t="s">
        <v>17</v>
      </c>
      <c r="B13" s="16">
        <f ca="1">IFERROR(__xludf.DUMMYFUNCTION("IMPORTRANGE(""https://docs.google.com/spreadsheets/d/1_frVwDceOhZicufCmo0mpol-jZIvQHhlfXWPIJsY8_A/edit"", ""C15"")"),22)</f>
        <v>22</v>
      </c>
      <c r="C13" s="15" t="s">
        <v>17</v>
      </c>
      <c r="D13" s="16">
        <f ca="1">IFERROR(__xludf.DUMMYFUNCTION("IMPORTRANGE(""https://docs.google.com/spreadsheets/d/1mHtGR4fEvAi6sGoJgsIr6mZz52HwQU9oc8YMET5zySY/edit"", ""C15"")"),13)</f>
        <v>13</v>
      </c>
      <c r="E13" s="15" t="s">
        <v>17</v>
      </c>
      <c r="F13" s="16">
        <f ca="1">IFERROR(__xludf.DUMMYFUNCTION("IMPORTRANGE(""https://docs.google.com/spreadsheets/d/1XkeOnpHgcQbhJhQq0Y1mL-qV4wmG_zxIoRXptu6PpTc/edit"", ""C15"")"),21)</f>
        <v>21</v>
      </c>
      <c r="G13" s="15" t="s">
        <v>17</v>
      </c>
      <c r="H13" s="16">
        <f ca="1">IFERROR(__xludf.DUMMYFUNCTION("IMPORTRANGE(""https://docs.google.com/spreadsheets/d/1RxbEPhS8nkb4KToedYdexJ4IkbEiEN-v33VhSZfa8_Y/edit"", ""C15"")"),3)</f>
        <v>3</v>
      </c>
      <c r="I13" s="15" t="s">
        <v>17</v>
      </c>
      <c r="J13" s="16">
        <f ca="1">IFERROR(__xludf.DUMMYFUNCTION("IMPORTRANGE(""https://docs.google.com/spreadsheets/d/1jOBIIxi3ctDkF6lv--8chDyM6r4ZNAEbrBBLkir3AN8/edit"", ""C15"")"),4)</f>
        <v>4</v>
      </c>
      <c r="K13" s="15" t="s">
        <v>17</v>
      </c>
      <c r="L13" s="16">
        <f ca="1">IFERROR(__xludf.DUMMYFUNCTION("IMPORTRANGE(""https://docs.google.com/spreadsheets/d/1nWarEiQBhiwaiRWW1AVPSuAgNzk4-oNJmBsTKqDP9Jk/edit"", ""C15"")"),8)</f>
        <v>8</v>
      </c>
      <c r="M13" s="15" t="s">
        <v>17</v>
      </c>
      <c r="N13" s="17">
        <f ca="1">IFERROR(__xludf.DUMMYFUNCTION("IMPORTRANGE(""https://docs.google.com/spreadsheets/d/1Z96xPsfSmgCSdVI9k8YkctTTbbdq6kWfuOmFM-sdn60/edit"", ""C15"")"),0)</f>
        <v>0</v>
      </c>
      <c r="O13" s="17">
        <f ca="1">IFERROR(__xludf.DUMMYFUNCTION("IMPORTRANGE(""https://docs.google.com/spreadsheets/d/1EHEdq5kHPX4voJg4WmfG2kZFEe4M2D3RhPYGrkNGPY0/edit"", ""C15"")"),0)</f>
        <v>0</v>
      </c>
      <c r="P13" s="17">
        <f ca="1">IFERROR(__xludf.DUMMYFUNCTION("IMPORTRANGE(""https://docs.google.com/spreadsheets/d/1_lyNFVlzB5D2urvEO64CkhNk-f-jRpjGcmrRIBcm8sI/edit"", ""C15"")"),0)</f>
        <v>0</v>
      </c>
      <c r="Q13" s="17">
        <f ca="1">IFERROR(__xludf.DUMMYFUNCTION("IMPORTRANGE(""https://docs.google.com/spreadsheets/d/1NNr6-s9mrdhH31Kt9fvrJ5uZbjva_ouskEUn4Y6bTLc/edit"", ""C15"")"),9)</f>
        <v>9</v>
      </c>
      <c r="R13" s="17">
        <f ca="1">IFERROR(__xludf.DUMMYFUNCTION("IMPORTRANGE(""https://docs.google.com/spreadsheets/d/1lO4gVyf2xAtHEFnb73GJmdDTPcgNwL5bAs6XW5hkSpA/edit"", ""C15"")"),1)</f>
        <v>1</v>
      </c>
      <c r="S13" s="14">
        <f t="shared" ca="1" si="4"/>
        <v>10</v>
      </c>
      <c r="T13" s="15" t="s">
        <v>17</v>
      </c>
      <c r="U13" s="16">
        <f ca="1">IFERROR(__xludf.DUMMYFUNCTION("IMPORTRANGE(""https://docs.google.com/spreadsheets/d/1nEf8h53G_65mPY8tDfMPnsXHh2wV7KUifBr26MrXjFQ/edit"", ""C15"")"),5)</f>
        <v>5</v>
      </c>
      <c r="V13" s="15" t="s">
        <v>17</v>
      </c>
      <c r="W13" s="16">
        <f ca="1">IFERROR(__xludf.DUMMYFUNCTION("IMPORTRANGE(""https://docs.google.com/spreadsheets/d/19DNAGMYutuR-rp7nPdzKOctLadMO02mg4u8c2VEWZlM/edit"", ""C15"")"),7)</f>
        <v>7</v>
      </c>
      <c r="X13" s="15" t="s">
        <v>17</v>
      </c>
      <c r="Y13" s="16">
        <f ca="1">IFERROR(__xludf.DUMMYFUNCTION("IMPORTRANGE(""https://docs.google.com/spreadsheets/d/1Oz0ldMYQFgPtfJbAXfRrqT594P36Gt6cHIzafuqclKs/edit"", ""C15"")"),8)</f>
        <v>8</v>
      </c>
      <c r="Z13" s="1"/>
    </row>
    <row r="14" spans="1:26" ht="90">
      <c r="A14" s="15" t="s">
        <v>18</v>
      </c>
      <c r="B14" s="16">
        <f ca="1">IFERROR(__xludf.DUMMYFUNCTION("IMPORTRANGE(""https://docs.google.com/spreadsheets/d/1_frVwDceOhZicufCmo0mpol-jZIvQHhlfXWPIJsY8_A/edit"", ""C16"")"),175)</f>
        <v>175</v>
      </c>
      <c r="C14" s="15" t="s">
        <v>18</v>
      </c>
      <c r="D14" s="16">
        <f ca="1">IFERROR(__xludf.DUMMYFUNCTION("IMPORTRANGE(""https://docs.google.com/spreadsheets/d/1mHtGR4fEvAi6sGoJgsIr6mZz52HwQU9oc8YMET5zySY/edit"", ""C16"")"),135)</f>
        <v>135</v>
      </c>
      <c r="E14" s="15" t="s">
        <v>18</v>
      </c>
      <c r="F14" s="16">
        <f ca="1">IFERROR(__xludf.DUMMYFUNCTION("IMPORTRANGE(""https://docs.google.com/spreadsheets/d/1XkeOnpHgcQbhJhQq0Y1mL-qV4wmG_zxIoRXptu6PpTc/edit"", ""C16"")"),211)</f>
        <v>211</v>
      </c>
      <c r="G14" s="15" t="s">
        <v>18</v>
      </c>
      <c r="H14" s="16">
        <f ca="1">IFERROR(__xludf.DUMMYFUNCTION("IMPORTRANGE(""https://docs.google.com/spreadsheets/d/1RxbEPhS8nkb4KToedYdexJ4IkbEiEN-v33VhSZfa8_Y/edit"", ""C16"")"),140)</f>
        <v>140</v>
      </c>
      <c r="I14" s="15" t="s">
        <v>18</v>
      </c>
      <c r="J14" s="16">
        <f ca="1">IFERROR(__xludf.DUMMYFUNCTION("IMPORTRANGE(""https://docs.google.com/spreadsheets/d/1jOBIIxi3ctDkF6lv--8chDyM6r4ZNAEbrBBLkir3AN8/edit"", ""C16"")"),224)</f>
        <v>224</v>
      </c>
      <c r="K14" s="15" t="s">
        <v>18</v>
      </c>
      <c r="L14" s="16">
        <f ca="1">IFERROR(__xludf.DUMMYFUNCTION("IMPORTRANGE(""https://docs.google.com/spreadsheets/d/1nWarEiQBhiwaiRWW1AVPSuAgNzk4-oNJmBsTKqDP9Jk/edit"", ""C16"")"),89)</f>
        <v>89</v>
      </c>
      <c r="M14" s="15" t="s">
        <v>18</v>
      </c>
      <c r="N14" s="17">
        <f ca="1">IFERROR(__xludf.DUMMYFUNCTION("IMPORTRANGE(""https://docs.google.com/spreadsheets/d/1Z96xPsfSmgCSdVI9k8YkctTTbbdq6kWfuOmFM-sdn60/edit"", ""C16"")"),36)</f>
        <v>36</v>
      </c>
      <c r="O14" s="17">
        <f ca="1">IFERROR(__xludf.DUMMYFUNCTION("IMPORTRANGE(""https://docs.google.com/spreadsheets/d/1EHEdq5kHPX4voJg4WmfG2kZFEe4M2D3RhPYGrkNGPY0/edit"", ""C16"")"),75)</f>
        <v>75</v>
      </c>
      <c r="P14" s="17">
        <f ca="1">IFERROR(__xludf.DUMMYFUNCTION("IMPORTRANGE(""https://docs.google.com/spreadsheets/d/1_lyNFVlzB5D2urvEO64CkhNk-f-jRpjGcmrRIBcm8sI/edit"", ""C16"")"),128)</f>
        <v>128</v>
      </c>
      <c r="Q14" s="17">
        <f ca="1">IFERROR(__xludf.DUMMYFUNCTION("IMPORTRANGE(""https://docs.google.com/spreadsheets/d/1NNr6-s9mrdhH31Kt9fvrJ5uZbjva_ouskEUn4Y6bTLc/edit"", ""C16"")"),107)</f>
        <v>107</v>
      </c>
      <c r="R14" s="17">
        <f ca="1">IFERROR(__xludf.DUMMYFUNCTION("IMPORTRANGE(""https://docs.google.com/spreadsheets/d/1lO4gVyf2xAtHEFnb73GJmdDTPcgNwL5bAs6XW5hkSpA/edit"", ""C16"")"),153)</f>
        <v>153</v>
      </c>
      <c r="S14" s="14">
        <f t="shared" ca="1" si="4"/>
        <v>499</v>
      </c>
      <c r="T14" s="15" t="s">
        <v>18</v>
      </c>
      <c r="U14" s="16">
        <f ca="1">IFERROR(__xludf.DUMMYFUNCTION("IMPORTRANGE(""https://docs.google.com/spreadsheets/d/1nEf8h53G_65mPY8tDfMPnsXHh2wV7KUifBr26MrXjFQ/edit"", ""C16"")"),111)</f>
        <v>111</v>
      </c>
      <c r="V14" s="15" t="s">
        <v>18</v>
      </c>
      <c r="W14" s="16">
        <f ca="1">IFERROR(__xludf.DUMMYFUNCTION("IMPORTRANGE(""https://docs.google.com/spreadsheets/d/19DNAGMYutuR-rp7nPdzKOctLadMO02mg4u8c2VEWZlM/edit"", ""C16"")"),207)</f>
        <v>207</v>
      </c>
      <c r="X14" s="15" t="s">
        <v>18</v>
      </c>
      <c r="Y14" s="16">
        <f ca="1">IFERROR(__xludf.DUMMYFUNCTION("IMPORTRANGE(""https://docs.google.com/spreadsheets/d/1Oz0ldMYQFgPtfJbAXfRrqT594P36Gt6cHIzafuqclKs/edit"", ""C16"")"),115)</f>
        <v>115</v>
      </c>
      <c r="Z14" s="1"/>
    </row>
    <row r="15" spans="1:26" ht="105">
      <c r="A15" s="15" t="s">
        <v>19</v>
      </c>
      <c r="B15" s="16">
        <f ca="1">IFERROR(__xludf.DUMMYFUNCTION("IMPORTRANGE(""https://docs.google.com/spreadsheets/d/1_frVwDceOhZicufCmo0mpol-jZIvQHhlfXWPIJsY8_A/edit"", ""C17"")"),2)</f>
        <v>2</v>
      </c>
      <c r="C15" s="15" t="s">
        <v>19</v>
      </c>
      <c r="D15" s="16">
        <f ca="1">IFERROR(__xludf.DUMMYFUNCTION("IMPORTRANGE(""https://docs.google.com/spreadsheets/d/1mHtGR4fEvAi6sGoJgsIr6mZz52HwQU9oc8YMET5zySY/edit"", ""C17"")"),3)</f>
        <v>3</v>
      </c>
      <c r="E15" s="15" t="s">
        <v>19</v>
      </c>
      <c r="F15" s="16">
        <f ca="1">IFERROR(__xludf.DUMMYFUNCTION("IMPORTRANGE(""https://docs.google.com/spreadsheets/d/1XkeOnpHgcQbhJhQq0Y1mL-qV4wmG_zxIoRXptu6PpTc/edit"", ""C17"")"),3)</f>
        <v>3</v>
      </c>
      <c r="G15" s="15" t="s">
        <v>19</v>
      </c>
      <c r="H15" s="16">
        <f ca="1">IFERROR(__xludf.DUMMYFUNCTION("IMPORTRANGE(""https://docs.google.com/spreadsheets/d/1RxbEPhS8nkb4KToedYdexJ4IkbEiEN-v33VhSZfa8_Y/edit"", ""C17"")"),2)</f>
        <v>2</v>
      </c>
      <c r="I15" s="15" t="s">
        <v>19</v>
      </c>
      <c r="J15" s="16">
        <f ca="1">IFERROR(__xludf.DUMMYFUNCTION("IMPORTRANGE(""https://docs.google.com/spreadsheets/d/1jOBIIxi3ctDkF6lv--8chDyM6r4ZNAEbrBBLkir3AN8/edit"", ""C17"")"),9)</f>
        <v>9</v>
      </c>
      <c r="K15" s="15" t="s">
        <v>19</v>
      </c>
      <c r="L15" s="16">
        <f ca="1">IFERROR(__xludf.DUMMYFUNCTION("IMPORTRANGE(""https://docs.google.com/spreadsheets/d/1nWarEiQBhiwaiRWW1AVPSuAgNzk4-oNJmBsTKqDP9Jk/edit"", ""C17"")"),7)</f>
        <v>7</v>
      </c>
      <c r="M15" s="15" t="s">
        <v>19</v>
      </c>
      <c r="N15" s="17">
        <f ca="1">IFERROR(__xludf.DUMMYFUNCTION("IMPORTRANGE(""https://docs.google.com/spreadsheets/d/1Z96xPsfSmgCSdVI9k8YkctTTbbdq6kWfuOmFM-sdn60/edit"", ""C17"")"),0)</f>
        <v>0</v>
      </c>
      <c r="O15" s="17">
        <f ca="1">IFERROR(__xludf.DUMMYFUNCTION("IMPORTRANGE(""https://docs.google.com/spreadsheets/d/1EHEdq5kHPX4voJg4WmfG2kZFEe4M2D3RhPYGrkNGPY0/edit"", ""C17"")"),10)</f>
        <v>10</v>
      </c>
      <c r="P15" s="17">
        <f ca="1">IFERROR(__xludf.DUMMYFUNCTION("IMPORTRANGE(""https://docs.google.com/spreadsheets/d/1_lyNFVlzB5D2urvEO64CkhNk-f-jRpjGcmrRIBcm8sI/edit"", ""C17"")"),0)</f>
        <v>0</v>
      </c>
      <c r="Q15" s="17">
        <f ca="1">IFERROR(__xludf.DUMMYFUNCTION("IMPORTRANGE(""https://docs.google.com/spreadsheets/d/1NNr6-s9mrdhH31Kt9fvrJ5uZbjva_ouskEUn4Y6bTLc/edit"", ""C17"")"),3)</f>
        <v>3</v>
      </c>
      <c r="R15" s="17">
        <f ca="1">IFERROR(__xludf.DUMMYFUNCTION("IMPORTRANGE(""https://docs.google.com/spreadsheets/d/1lO4gVyf2xAtHEFnb73GJmdDTPcgNwL5bAs6XW5hkSpA/edit"", ""C17"")"),6)</f>
        <v>6</v>
      </c>
      <c r="S15" s="14">
        <f t="shared" ca="1" si="4"/>
        <v>19</v>
      </c>
      <c r="T15" s="15" t="s">
        <v>19</v>
      </c>
      <c r="U15" s="16">
        <f ca="1">IFERROR(__xludf.DUMMYFUNCTION("IMPORTRANGE(""https://docs.google.com/spreadsheets/d/1nEf8h53G_65mPY8tDfMPnsXHh2wV7KUifBr26MrXjFQ/edit"", ""C17"")"),1)</f>
        <v>1</v>
      </c>
      <c r="V15" s="15" t="s">
        <v>19</v>
      </c>
      <c r="W15" s="16">
        <f ca="1">IFERROR(__xludf.DUMMYFUNCTION("IMPORTRANGE(""https://docs.google.com/spreadsheets/d/19DNAGMYutuR-rp7nPdzKOctLadMO02mg4u8c2VEWZlM/edit"", ""C17"")"),5)</f>
        <v>5</v>
      </c>
      <c r="X15" s="15" t="s">
        <v>19</v>
      </c>
      <c r="Y15" s="16">
        <f ca="1">IFERROR(__xludf.DUMMYFUNCTION("IMPORTRANGE(""https://docs.google.com/spreadsheets/d/1Oz0ldMYQFgPtfJbAXfRrqT594P36Gt6cHIzafuqclKs/edit"", ""C17"")"),0)</f>
        <v>0</v>
      </c>
      <c r="Z15" s="1"/>
    </row>
    <row r="16" spans="1:26" ht="30">
      <c r="A16" s="15" t="s">
        <v>20</v>
      </c>
      <c r="B16" s="16">
        <f ca="1">IFERROR(__xludf.DUMMYFUNCTION("IMPORTRANGE(""https://docs.google.com/spreadsheets/d/1_frVwDceOhZicufCmo0mpol-jZIvQHhlfXWPIJsY8_A/edit"", ""C18"")"),802)</f>
        <v>802</v>
      </c>
      <c r="C16" s="15" t="s">
        <v>20</v>
      </c>
      <c r="D16" s="16">
        <f ca="1">IFERROR(__xludf.DUMMYFUNCTION("IMPORTRANGE(""https://docs.google.com/spreadsheets/d/1mHtGR4fEvAi6sGoJgsIr6mZz52HwQU9oc8YMET5zySY/edit"", ""C18"")"),553)</f>
        <v>553</v>
      </c>
      <c r="E16" s="15" t="s">
        <v>20</v>
      </c>
      <c r="F16" s="16">
        <f ca="1">IFERROR(__xludf.DUMMYFUNCTION("IMPORTRANGE(""https://docs.google.com/spreadsheets/d/1XkeOnpHgcQbhJhQq0Y1mL-qV4wmG_zxIoRXptu6PpTc/edit"", ""C18"")"),884)</f>
        <v>884</v>
      </c>
      <c r="G16" s="15" t="s">
        <v>20</v>
      </c>
      <c r="H16" s="16">
        <f ca="1">IFERROR(__xludf.DUMMYFUNCTION("IMPORTRANGE(""https://docs.google.com/spreadsheets/d/1RxbEPhS8nkb4KToedYdexJ4IkbEiEN-v33VhSZfa8_Y/edit"", ""C18"")"),855)</f>
        <v>855</v>
      </c>
      <c r="I16" s="15" t="s">
        <v>20</v>
      </c>
      <c r="J16" s="16">
        <f ca="1">IFERROR(__xludf.DUMMYFUNCTION("IMPORTRANGE(""https://docs.google.com/spreadsheets/d/1jOBIIxi3ctDkF6lv--8chDyM6r4ZNAEbrBBLkir3AN8/edit"", ""C18"")"),867)</f>
        <v>867</v>
      </c>
      <c r="K16" s="15" t="s">
        <v>20</v>
      </c>
      <c r="L16" s="16">
        <f ca="1">IFERROR(__xludf.DUMMYFUNCTION("IMPORTRANGE(""https://docs.google.com/spreadsheets/d/1nWarEiQBhiwaiRWW1AVPSuAgNzk4-oNJmBsTKqDP9Jk/edit"", ""C18"")"),250)</f>
        <v>250</v>
      </c>
      <c r="M16" s="15" t="s">
        <v>20</v>
      </c>
      <c r="N16" s="17">
        <f ca="1">IFERROR(__xludf.DUMMYFUNCTION("IMPORTRANGE(""https://docs.google.com/spreadsheets/d/1Z96xPsfSmgCSdVI9k8YkctTTbbdq6kWfuOmFM-sdn60/edit"", ""C18"")"),34)</f>
        <v>34</v>
      </c>
      <c r="O16" s="17">
        <f ca="1">IFERROR(__xludf.DUMMYFUNCTION("IMPORTRANGE(""https://docs.google.com/spreadsheets/d/1EHEdq5kHPX4voJg4WmfG2kZFEe4M2D3RhPYGrkNGPY0/edit"", ""C18"")"),85)</f>
        <v>85</v>
      </c>
      <c r="P16" s="17">
        <f ca="1">IFERROR(__xludf.DUMMYFUNCTION("IMPORTRANGE(""https://docs.google.com/spreadsheets/d/1_lyNFVlzB5D2urvEO64CkhNk-f-jRpjGcmrRIBcm8sI/edit"", ""C18"")"),42)</f>
        <v>42</v>
      </c>
      <c r="Q16" s="17">
        <f ca="1">IFERROR(__xludf.DUMMYFUNCTION("IMPORTRANGE(""https://docs.google.com/spreadsheets/d/1NNr6-s9mrdhH31Kt9fvrJ5uZbjva_ouskEUn4Y6bTLc/edit"", ""C18"")"),130)</f>
        <v>130</v>
      </c>
      <c r="R16" s="17">
        <f ca="1">IFERROR(__xludf.DUMMYFUNCTION("IMPORTRANGE(""https://docs.google.com/spreadsheets/d/1lO4gVyf2xAtHEFnb73GJmdDTPcgNwL5bAs6XW5hkSpA/edit"", ""C18"")"),105)</f>
        <v>105</v>
      </c>
      <c r="S16" s="14">
        <f t="shared" ca="1" si="4"/>
        <v>396</v>
      </c>
      <c r="T16" s="15" t="s">
        <v>20</v>
      </c>
      <c r="U16" s="16">
        <f ca="1">IFERROR(__xludf.DUMMYFUNCTION("IMPORTRANGE(""https://docs.google.com/spreadsheets/d/1nEf8h53G_65mPY8tDfMPnsXHh2wV7KUifBr26MrXjFQ/edit"", ""C18"")"),534)</f>
        <v>534</v>
      </c>
      <c r="V16" s="15" t="s">
        <v>20</v>
      </c>
      <c r="W16" s="16">
        <f ca="1">IFERROR(__xludf.DUMMYFUNCTION("IMPORTRANGE(""https://docs.google.com/spreadsheets/d/19DNAGMYutuR-rp7nPdzKOctLadMO02mg4u8c2VEWZlM/edit"", ""C18"")"),1081)</f>
        <v>1081</v>
      </c>
      <c r="X16" s="15" t="s">
        <v>20</v>
      </c>
      <c r="Y16" s="16">
        <f ca="1">IFERROR(__xludf.DUMMYFUNCTION("IMPORTRANGE(""https://docs.google.com/spreadsheets/d/1Oz0ldMYQFgPtfJbAXfRrqT594P36Gt6cHIzafuqclKs/edit"", ""C18"")"),882)</f>
        <v>882</v>
      </c>
      <c r="Z16" s="1"/>
    </row>
    <row r="17" spans="1:26" ht="60">
      <c r="A17" s="15" t="s">
        <v>21</v>
      </c>
      <c r="B17" s="16">
        <f ca="1">IFERROR(__xludf.DUMMYFUNCTION("IMPORTRANGE(""https://docs.google.com/spreadsheets/d/1_frVwDceOhZicufCmo0mpol-jZIvQHhlfXWPIJsY8_A/edit"", ""C19"")"),2)</f>
        <v>2</v>
      </c>
      <c r="C17" s="15" t="s">
        <v>21</v>
      </c>
      <c r="D17" s="16">
        <f ca="1">IFERROR(__xludf.DUMMYFUNCTION("IMPORTRANGE(""https://docs.google.com/spreadsheets/d/1mHtGR4fEvAi6sGoJgsIr6mZz52HwQU9oc8YMET5zySY/edit"", ""C19"")"),3)</f>
        <v>3</v>
      </c>
      <c r="E17" s="15" t="s">
        <v>21</v>
      </c>
      <c r="F17" s="16">
        <f ca="1">IFERROR(__xludf.DUMMYFUNCTION("IMPORTRANGE(""https://docs.google.com/spreadsheets/d/1XkeOnpHgcQbhJhQq0Y1mL-qV4wmG_zxIoRXptu6PpTc/edit"", ""C19"")"),3)</f>
        <v>3</v>
      </c>
      <c r="G17" s="15" t="s">
        <v>21</v>
      </c>
      <c r="H17" s="16">
        <f ca="1">IFERROR(__xludf.DUMMYFUNCTION("IMPORTRANGE(""https://docs.google.com/spreadsheets/d/1RxbEPhS8nkb4KToedYdexJ4IkbEiEN-v33VhSZfa8_Y/edit"", ""C19"")"),2)</f>
        <v>2</v>
      </c>
      <c r="I17" s="15" t="s">
        <v>21</v>
      </c>
      <c r="J17" s="16">
        <f ca="1">IFERROR(__xludf.DUMMYFUNCTION("IMPORTRANGE(""https://docs.google.com/spreadsheets/d/1jOBIIxi3ctDkF6lv--8chDyM6r4ZNAEbrBBLkir3AN8/edit"", ""C19"")"),9)</f>
        <v>9</v>
      </c>
      <c r="K17" s="15" t="s">
        <v>21</v>
      </c>
      <c r="L17" s="16">
        <f ca="1">IFERROR(__xludf.DUMMYFUNCTION("IMPORTRANGE(""https://docs.google.com/spreadsheets/d/1nWarEiQBhiwaiRWW1AVPSuAgNzk4-oNJmBsTKqDP9Jk/edit"", ""C19"")"),7)</f>
        <v>7</v>
      </c>
      <c r="M17" s="15" t="s">
        <v>21</v>
      </c>
      <c r="N17" s="17">
        <f ca="1">IFERROR(__xludf.DUMMYFUNCTION("IMPORTRANGE(""https://docs.google.com/spreadsheets/d/1Z96xPsfSmgCSdVI9k8YkctTTbbdq6kWfuOmFM-sdn60/edit"", ""C19"")"),0)</f>
        <v>0</v>
      </c>
      <c r="O17" s="17">
        <f ca="1">IFERROR(__xludf.DUMMYFUNCTION("IMPORTRANGE(""https://docs.google.com/spreadsheets/d/1EHEdq5kHPX4voJg4WmfG2kZFEe4M2D3RhPYGrkNGPY0/edit"", ""C19"")"),10)</f>
        <v>10</v>
      </c>
      <c r="P17" s="17">
        <f ca="1">IFERROR(__xludf.DUMMYFUNCTION("IMPORTRANGE(""https://docs.google.com/spreadsheets/d/1_lyNFVlzB5D2urvEO64CkhNk-f-jRpjGcmrRIBcm8sI/edit"", ""C19"")"),0)</f>
        <v>0</v>
      </c>
      <c r="Q17" s="17">
        <f ca="1">IFERROR(__xludf.DUMMYFUNCTION("IMPORTRANGE(""https://docs.google.com/spreadsheets/d/1NNr6-s9mrdhH31Kt9fvrJ5uZbjva_ouskEUn4Y6bTLc/edit"", ""C19"")"),13)</f>
        <v>13</v>
      </c>
      <c r="R17" s="17">
        <f ca="1">IFERROR(__xludf.DUMMYFUNCTION("IMPORTRANGE(""https://docs.google.com/spreadsheets/d/1lO4gVyf2xAtHEFnb73GJmdDTPcgNwL5bAs6XW5hkSpA/edit"", ""C19"")"),6)</f>
        <v>6</v>
      </c>
      <c r="S17" s="14">
        <f t="shared" ca="1" si="4"/>
        <v>29</v>
      </c>
      <c r="T17" s="15" t="s">
        <v>21</v>
      </c>
      <c r="U17" s="16">
        <f ca="1">IFERROR(__xludf.DUMMYFUNCTION("IMPORTRANGE(""https://docs.google.com/spreadsheets/d/1nEf8h53G_65mPY8tDfMPnsXHh2wV7KUifBr26MrXjFQ/edit"", ""C19"")"),1)</f>
        <v>1</v>
      </c>
      <c r="V17" s="15" t="s">
        <v>21</v>
      </c>
      <c r="W17" s="16">
        <f ca="1">IFERROR(__xludf.DUMMYFUNCTION("IMPORTRANGE(""https://docs.google.com/spreadsheets/d/19DNAGMYutuR-rp7nPdzKOctLadMO02mg4u8c2VEWZlM/edit"", ""C19"")"),5)</f>
        <v>5</v>
      </c>
      <c r="X17" s="15" t="s">
        <v>21</v>
      </c>
      <c r="Y17" s="16">
        <f ca="1">IFERROR(__xludf.DUMMYFUNCTION("IMPORTRANGE(""https://docs.google.com/spreadsheets/d/1Oz0ldMYQFgPtfJbAXfRrqT594P36Gt6cHIzafuqclKs/edit"", ""C19"")"),0)</f>
        <v>0</v>
      </c>
      <c r="Z17" s="1"/>
    </row>
    <row r="18" spans="1:26" ht="75">
      <c r="A18" s="15" t="s">
        <v>22</v>
      </c>
      <c r="B18" s="16">
        <f ca="1">IFERROR(__xludf.DUMMYFUNCTION("IMPORTRANGE(""https://docs.google.com/spreadsheets/d/1_frVwDceOhZicufCmo0mpol-jZIvQHhlfXWPIJsY8_A/edit"", ""C20"")"),218)</f>
        <v>218</v>
      </c>
      <c r="C18" s="15" t="s">
        <v>22</v>
      </c>
      <c r="D18" s="16">
        <f ca="1">IFERROR(__xludf.DUMMYFUNCTION("IMPORTRANGE(""https://docs.google.com/spreadsheets/d/1mHtGR4fEvAi6sGoJgsIr6mZz52HwQU9oc8YMET5zySY/edit"", ""C20"")"),157)</f>
        <v>157</v>
      </c>
      <c r="E18" s="15" t="s">
        <v>22</v>
      </c>
      <c r="F18" s="16">
        <f ca="1">IFERROR(__xludf.DUMMYFUNCTION("IMPORTRANGE(""https://docs.google.com/spreadsheets/d/1XkeOnpHgcQbhJhQq0Y1mL-qV4wmG_zxIoRXptu6PpTc/edit"", ""C20"")"),233)</f>
        <v>233</v>
      </c>
      <c r="G18" s="15" t="s">
        <v>22</v>
      </c>
      <c r="H18" s="16">
        <f ca="1">IFERROR(__xludf.DUMMYFUNCTION("IMPORTRANGE(""https://docs.google.com/spreadsheets/d/1RxbEPhS8nkb4KToedYdexJ4IkbEiEN-v33VhSZfa8_Y/edit"", ""C20"")"),146)</f>
        <v>146</v>
      </c>
      <c r="I18" s="15" t="s">
        <v>22</v>
      </c>
      <c r="J18" s="16">
        <f ca="1">IFERROR(__xludf.DUMMYFUNCTION("IMPORTRANGE(""https://docs.google.com/spreadsheets/d/1jOBIIxi3ctDkF6lv--8chDyM6r4ZNAEbrBBLkir3AN8/edit"", ""C20"")"),228)</f>
        <v>228</v>
      </c>
      <c r="K18" s="15" t="s">
        <v>22</v>
      </c>
      <c r="L18" s="16">
        <f ca="1">IFERROR(__xludf.DUMMYFUNCTION("IMPORTRANGE(""https://docs.google.com/spreadsheets/d/1nWarEiQBhiwaiRWW1AVPSuAgNzk4-oNJmBsTKqDP9Jk/edit"", ""C20"")"),99)</f>
        <v>99</v>
      </c>
      <c r="M18" s="15" t="s">
        <v>22</v>
      </c>
      <c r="N18" s="17">
        <f ca="1">IFERROR(__xludf.DUMMYFUNCTION("IMPORTRANGE(""https://docs.google.com/spreadsheets/d/1Z96xPsfSmgCSdVI9k8YkctTTbbdq6kWfuOmFM-sdn60/edit"", ""C20"")"),36)</f>
        <v>36</v>
      </c>
      <c r="O18" s="17">
        <f ca="1">IFERROR(__xludf.DUMMYFUNCTION("IMPORTRANGE(""https://docs.google.com/spreadsheets/d/1EHEdq5kHPX4voJg4WmfG2kZFEe4M2D3RhPYGrkNGPY0/edit"", ""C20"")"),75)</f>
        <v>75</v>
      </c>
      <c r="P18" s="17">
        <f ca="1">IFERROR(__xludf.DUMMYFUNCTION("IMPORTRANGE(""https://docs.google.com/spreadsheets/d/1_lyNFVlzB5D2urvEO64CkhNk-f-jRpjGcmrRIBcm8sI/edit"", ""C20"")"),128)</f>
        <v>128</v>
      </c>
      <c r="Q18" s="17">
        <f ca="1">IFERROR(__xludf.DUMMYFUNCTION("IMPORTRANGE(""https://docs.google.com/spreadsheets/d/1NNr6-s9mrdhH31Kt9fvrJ5uZbjva_ouskEUn4Y6bTLc/edit"", ""C20"")"),116)</f>
        <v>116</v>
      </c>
      <c r="R18" s="17">
        <f ca="1">IFERROR(__xludf.DUMMYFUNCTION("IMPORTRANGE(""https://docs.google.com/spreadsheets/d/1lO4gVyf2xAtHEFnb73GJmdDTPcgNwL5bAs6XW5hkSpA/edit"", ""C20"")"),160)</f>
        <v>160</v>
      </c>
      <c r="S18" s="14">
        <f t="shared" ca="1" si="4"/>
        <v>515</v>
      </c>
      <c r="T18" s="15" t="s">
        <v>22</v>
      </c>
      <c r="U18" s="16">
        <f ca="1">IFERROR(__xludf.DUMMYFUNCTION("IMPORTRANGE(""https://docs.google.com/spreadsheets/d/1nEf8h53G_65mPY8tDfMPnsXHh2wV7KUifBr26MrXjFQ/edit"", ""C20"")"),120)</f>
        <v>120</v>
      </c>
      <c r="V18" s="15" t="s">
        <v>22</v>
      </c>
      <c r="W18" s="16">
        <f ca="1">IFERROR(__xludf.DUMMYFUNCTION("IMPORTRANGE(""https://docs.google.com/spreadsheets/d/19DNAGMYutuR-rp7nPdzKOctLadMO02mg4u8c2VEWZlM/edit"", ""C20"")"),221)</f>
        <v>221</v>
      </c>
      <c r="X18" s="15" t="s">
        <v>22</v>
      </c>
      <c r="Y18" s="16">
        <f ca="1">IFERROR(__xludf.DUMMYFUNCTION("IMPORTRANGE(""https://docs.google.com/spreadsheets/d/1Oz0ldMYQFgPtfJbAXfRrqT594P36Gt6cHIzafuqclKs/edit"", ""C20"")"),126)</f>
        <v>126</v>
      </c>
      <c r="Z18" s="1"/>
    </row>
    <row r="19" spans="1:26" ht="45">
      <c r="A19" s="15" t="s">
        <v>23</v>
      </c>
      <c r="B19" s="16">
        <f ca="1">IFERROR(__xludf.DUMMYFUNCTION("IMPORTRANGE(""https://docs.google.com/spreadsheets/d/1_frVwDceOhZicufCmo0mpol-jZIvQHhlfXWPIJsY8_A/edit"", ""C21"")"),2)</f>
        <v>2</v>
      </c>
      <c r="C19" s="15" t="s">
        <v>23</v>
      </c>
      <c r="D19" s="16">
        <f ca="1">IFERROR(__xludf.DUMMYFUNCTION("IMPORTRANGE(""https://docs.google.com/spreadsheets/d/1mHtGR4fEvAi6sGoJgsIr6mZz52HwQU9oc8YMET5zySY/edit"", ""C21"")"),1)</f>
        <v>1</v>
      </c>
      <c r="E19" s="15" t="s">
        <v>23</v>
      </c>
      <c r="F19" s="16">
        <f ca="1">IFERROR(__xludf.DUMMYFUNCTION("IMPORTRANGE(""https://docs.google.com/spreadsheets/d/1XkeOnpHgcQbhJhQq0Y1mL-qV4wmG_zxIoRXptu6PpTc/edit"", ""C21"")"),4)</f>
        <v>4</v>
      </c>
      <c r="G19" s="15" t="s">
        <v>23</v>
      </c>
      <c r="H19" s="16">
        <f ca="1">IFERROR(__xludf.DUMMYFUNCTION("IMPORTRANGE(""https://docs.google.com/spreadsheets/d/1RxbEPhS8nkb4KToedYdexJ4IkbEiEN-v33VhSZfa8_Y/edit"", ""C21"")"),5)</f>
        <v>5</v>
      </c>
      <c r="I19" s="15" t="s">
        <v>23</v>
      </c>
      <c r="J19" s="16">
        <f ca="1">IFERROR(__xludf.DUMMYFUNCTION("IMPORTRANGE(""https://docs.google.com/spreadsheets/d/1jOBIIxi3ctDkF6lv--8chDyM6r4ZNAEbrBBLkir3AN8/edit"", ""C21"")"),5)</f>
        <v>5</v>
      </c>
      <c r="K19" s="15" t="s">
        <v>23</v>
      </c>
      <c r="L19" s="16">
        <f ca="1">IFERROR(__xludf.DUMMYFUNCTION("IMPORTRANGE(""https://docs.google.com/spreadsheets/d/1nWarEiQBhiwaiRWW1AVPSuAgNzk4-oNJmBsTKqDP9Jk/edit"", ""C21"")"),5)</f>
        <v>5</v>
      </c>
      <c r="M19" s="15" t="s">
        <v>23</v>
      </c>
      <c r="N19" s="17">
        <f ca="1">IFERROR(__xludf.DUMMYFUNCTION("IMPORTRANGE(""https://docs.google.com/spreadsheets/d/1Z96xPsfSmgCSdVI9k8YkctTTbbdq6kWfuOmFM-sdn60/edit"", ""C21"")"),0)</f>
        <v>0</v>
      </c>
      <c r="O19" s="17">
        <f ca="1">IFERROR(__xludf.DUMMYFUNCTION("IMPORTRANGE(""https://docs.google.com/spreadsheets/d/1EHEdq5kHPX4voJg4WmfG2kZFEe4M2D3RhPYGrkNGPY0/edit"", ""C21"")"),1)</f>
        <v>1</v>
      </c>
      <c r="P19" s="17">
        <f ca="1">IFERROR(__xludf.DUMMYFUNCTION("IMPORTRANGE(""https://docs.google.com/spreadsheets/d/1_lyNFVlzB5D2urvEO64CkhNk-f-jRpjGcmrRIBcm8sI/edit"", ""C21"")"),1)</f>
        <v>1</v>
      </c>
      <c r="Q19" s="17">
        <f ca="1">IFERROR(__xludf.DUMMYFUNCTION("IMPORTRANGE(""https://docs.google.com/spreadsheets/d/1NNr6-s9mrdhH31Kt9fvrJ5uZbjva_ouskEUn4Y6bTLc/edit"", ""C21"")"),0)</f>
        <v>0</v>
      </c>
      <c r="R19" s="17">
        <f ca="1">IFERROR(__xludf.DUMMYFUNCTION("IMPORTRANGE(""https://docs.google.com/spreadsheets/d/1lO4gVyf2xAtHEFnb73GJmdDTPcgNwL5bAs6XW5hkSpA/edit"", ""C21"")"),4)</f>
        <v>4</v>
      </c>
      <c r="S19" s="14">
        <f t="shared" ca="1" si="4"/>
        <v>6</v>
      </c>
      <c r="T19" s="15" t="s">
        <v>23</v>
      </c>
      <c r="U19" s="16">
        <f ca="1">IFERROR(__xludf.DUMMYFUNCTION("IMPORTRANGE(""https://docs.google.com/spreadsheets/d/1nEf8h53G_65mPY8tDfMPnsXHh2wV7KUifBr26MrXjFQ/edit"", ""C21"")"),5)</f>
        <v>5</v>
      </c>
      <c r="V19" s="15" t="s">
        <v>23</v>
      </c>
      <c r="W19" s="16">
        <f ca="1">IFERROR(__xludf.DUMMYFUNCTION("IMPORTRANGE(""https://docs.google.com/spreadsheets/d/19DNAGMYutuR-rp7nPdzKOctLadMO02mg4u8c2VEWZlM/edit"", ""C21"")"),5)</f>
        <v>5</v>
      </c>
      <c r="X19" s="15" t="s">
        <v>23</v>
      </c>
      <c r="Y19" s="16">
        <f ca="1">IFERROR(__xludf.DUMMYFUNCTION("IMPORTRANGE(""https://docs.google.com/spreadsheets/d/1Oz0ldMYQFgPtfJbAXfRrqT594P36Gt6cHIzafuqclKs/edit"", ""C21"")"),5)</f>
        <v>5</v>
      </c>
      <c r="Z19" s="1"/>
    </row>
    <row r="20" spans="1:26" ht="45">
      <c r="A20" s="15" t="s">
        <v>24</v>
      </c>
      <c r="B20" s="16">
        <f ca="1">IFERROR(__xludf.DUMMYFUNCTION("IMPORTRANGE(""https://docs.google.com/spreadsheets/d/1_frVwDceOhZicufCmo0mpol-jZIvQHhlfXWPIJsY8_A/edit"", ""C22"")"),218)</f>
        <v>218</v>
      </c>
      <c r="C20" s="15" t="s">
        <v>24</v>
      </c>
      <c r="D20" s="16">
        <f ca="1">IFERROR(__xludf.DUMMYFUNCTION("IMPORTRANGE(""https://docs.google.com/spreadsheets/d/1mHtGR4fEvAi6sGoJgsIr6mZz52HwQU9oc8YMET5zySY/edit"", ""C22"")"),159)</f>
        <v>159</v>
      </c>
      <c r="E20" s="15" t="s">
        <v>24</v>
      </c>
      <c r="F20" s="16">
        <f ca="1">IFERROR(__xludf.DUMMYFUNCTION("IMPORTRANGE(""https://docs.google.com/spreadsheets/d/1XkeOnpHgcQbhJhQq0Y1mL-qV4wmG_zxIoRXptu6PpTc/edit"", ""C22"")"),232)</f>
        <v>232</v>
      </c>
      <c r="G20" s="15" t="s">
        <v>24</v>
      </c>
      <c r="H20" s="16">
        <f ca="1">IFERROR(__xludf.DUMMYFUNCTION("IMPORTRANGE(""https://docs.google.com/spreadsheets/d/1RxbEPhS8nkb4KToedYdexJ4IkbEiEN-v33VhSZfa8_Y/edit"", ""C22"")"),143)</f>
        <v>143</v>
      </c>
      <c r="I20" s="15" t="s">
        <v>24</v>
      </c>
      <c r="J20" s="16">
        <f ca="1">IFERROR(__xludf.DUMMYFUNCTION("IMPORTRANGE(""https://docs.google.com/spreadsheets/d/1jOBIIxi3ctDkF6lv--8chDyM6r4ZNAEbrBBLkir3AN8/edit"", ""C22"")"),232)</f>
        <v>232</v>
      </c>
      <c r="K20" s="15" t="s">
        <v>24</v>
      </c>
      <c r="L20" s="16">
        <f ca="1">IFERROR(__xludf.DUMMYFUNCTION("IMPORTRANGE(""https://docs.google.com/spreadsheets/d/1nWarEiQBhiwaiRWW1AVPSuAgNzk4-oNJmBsTKqDP9Jk/edit"", ""C22"")"),101)</f>
        <v>101</v>
      </c>
      <c r="M20" s="15" t="s">
        <v>24</v>
      </c>
      <c r="N20" s="17">
        <f ca="1">IFERROR(__xludf.DUMMYFUNCTION("IMPORTRANGE(""https://docs.google.com/spreadsheets/d/1Z96xPsfSmgCSdVI9k8YkctTTbbdq6kWfuOmFM-sdn60/edit"", ""C22"")"),36)</f>
        <v>36</v>
      </c>
      <c r="O20" s="17">
        <f ca="1">IFERROR(__xludf.DUMMYFUNCTION("IMPORTRANGE(""https://docs.google.com/spreadsheets/d/1EHEdq5kHPX4voJg4WmfG2kZFEe4M2D3RhPYGrkNGPY0/edit"", ""C22"")"),84)</f>
        <v>84</v>
      </c>
      <c r="P20" s="17">
        <f ca="1">IFERROR(__xludf.DUMMYFUNCTION("IMPORTRANGE(""https://docs.google.com/spreadsheets/d/1_lyNFVlzB5D2urvEO64CkhNk-f-jRpjGcmrRIBcm8sI/edit"", ""C22"")"),127)</f>
        <v>127</v>
      </c>
      <c r="Q20" s="17">
        <f ca="1">IFERROR(__xludf.DUMMYFUNCTION("IMPORTRANGE(""https://docs.google.com/spreadsheets/d/1NNr6-s9mrdhH31Kt9fvrJ5uZbjva_ouskEUn4Y6bTLc/edit"", ""C22"")"),129)</f>
        <v>129</v>
      </c>
      <c r="R20" s="17">
        <f ca="1">IFERROR(__xludf.DUMMYFUNCTION("IMPORTRANGE(""https://docs.google.com/spreadsheets/d/1lO4gVyf2xAtHEFnb73GJmdDTPcgNwL5bAs6XW5hkSpA/edit"", ""C22"")"),162)</f>
        <v>162</v>
      </c>
      <c r="S20" s="14">
        <f t="shared" ca="1" si="4"/>
        <v>538</v>
      </c>
      <c r="T20" s="15" t="s">
        <v>24</v>
      </c>
      <c r="U20" s="16">
        <f ca="1">IFERROR(__xludf.DUMMYFUNCTION("IMPORTRANGE(""https://docs.google.com/spreadsheets/d/1nEf8h53G_65mPY8tDfMPnsXHh2wV7KUifBr26MrXjFQ/edit"", ""C22"")"),116)</f>
        <v>116</v>
      </c>
      <c r="V20" s="15" t="s">
        <v>24</v>
      </c>
      <c r="W20" s="16">
        <f ca="1">IFERROR(__xludf.DUMMYFUNCTION("IMPORTRANGE(""https://docs.google.com/spreadsheets/d/19DNAGMYutuR-rp7nPdzKOctLadMO02mg4u8c2VEWZlM/edit"", ""C22"")"),221)</f>
        <v>221</v>
      </c>
      <c r="X20" s="15" t="s">
        <v>24</v>
      </c>
      <c r="Y20" s="16">
        <f ca="1">IFERROR(__xludf.DUMMYFUNCTION("IMPORTRANGE(""https://docs.google.com/spreadsheets/d/1Oz0ldMYQFgPtfJbAXfRrqT594P36Gt6cHIzafuqclKs/edit"", ""C22"")"),121)</f>
        <v>121</v>
      </c>
      <c r="Z20" s="1"/>
    </row>
    <row r="21" spans="1:26" ht="30">
      <c r="A21" s="15" t="s">
        <v>25</v>
      </c>
      <c r="B21" s="16">
        <f ca="1">IFERROR(__xludf.DUMMYFUNCTION("IMPORTRANGE(""https://docs.google.com/spreadsheets/d/1_frVwDceOhZicufCmo0mpol-jZIvQHhlfXWPIJsY8_A/edit"", ""C23"")"),0)</f>
        <v>0</v>
      </c>
      <c r="C21" s="15" t="s">
        <v>25</v>
      </c>
      <c r="D21" s="16">
        <f ca="1">IFERROR(__xludf.DUMMYFUNCTION("IMPORTRANGE(""https://docs.google.com/spreadsheets/d/1mHtGR4fEvAi6sGoJgsIr6mZz52HwQU9oc8YMET5zySY/edit"", ""C23"")"),0)</f>
        <v>0</v>
      </c>
      <c r="E21" s="15" t="s">
        <v>25</v>
      </c>
      <c r="F21" s="16">
        <f ca="1">IFERROR(__xludf.DUMMYFUNCTION("IMPORTRANGE(""https://docs.google.com/spreadsheets/d/1XkeOnpHgcQbhJhQq0Y1mL-qV4wmG_zxIoRXptu6PpTc/edit"", ""C23"")"),0)</f>
        <v>0</v>
      </c>
      <c r="G21" s="15" t="s">
        <v>25</v>
      </c>
      <c r="H21" s="16">
        <f ca="1">IFERROR(__xludf.DUMMYFUNCTION("IMPORTRANGE(""https://docs.google.com/spreadsheets/d/1RxbEPhS8nkb4KToedYdexJ4IkbEiEN-v33VhSZfa8_Y/edit"", ""C23"")"),0)</f>
        <v>0</v>
      </c>
      <c r="I21" s="15" t="s">
        <v>25</v>
      </c>
      <c r="J21" s="16">
        <f ca="1">IFERROR(__xludf.DUMMYFUNCTION("IMPORTRANGE(""https://docs.google.com/spreadsheets/d/1jOBIIxi3ctDkF6lv--8chDyM6r4ZNAEbrBBLkir3AN8/edit"", ""C23"")"),0)</f>
        <v>0</v>
      </c>
      <c r="K21" s="15" t="s">
        <v>25</v>
      </c>
      <c r="L21" s="16">
        <f ca="1">IFERROR(__xludf.DUMMYFUNCTION("IMPORTRANGE(""https://docs.google.com/spreadsheets/d/1nWarEiQBhiwaiRWW1AVPSuAgNzk4-oNJmBsTKqDP9Jk/edit"", ""C23"")"),0)</f>
        <v>0</v>
      </c>
      <c r="M21" s="15" t="s">
        <v>25</v>
      </c>
      <c r="N21" s="17">
        <f ca="1">IFERROR(__xludf.DUMMYFUNCTION("IMPORTRANGE(""https://docs.google.com/spreadsheets/d/1Z96xPsfSmgCSdVI9k8YkctTTbbdq6kWfuOmFM-sdn60/edit"", ""C23"")"),0)</f>
        <v>0</v>
      </c>
      <c r="O21" s="17">
        <f ca="1">IFERROR(__xludf.DUMMYFUNCTION("IMPORTRANGE(""https://docs.google.com/spreadsheets/d/1EHEdq5kHPX4voJg4WmfG2kZFEe4M2D3RhPYGrkNGPY0/edit"", ""C23"")"),0)</f>
        <v>0</v>
      </c>
      <c r="P21" s="17">
        <f ca="1">IFERROR(__xludf.DUMMYFUNCTION("IMPORTRANGE(""https://docs.google.com/spreadsheets/d/1_lyNFVlzB5D2urvEO64CkhNk-f-jRpjGcmrRIBcm8sI/edit"", ""C23"")"),0)</f>
        <v>0</v>
      </c>
      <c r="Q21" s="17">
        <f ca="1">IFERROR(__xludf.DUMMYFUNCTION("IMPORTRANGE(""https://docs.google.com/spreadsheets/d/1NNr6-s9mrdhH31Kt9fvrJ5uZbjva_ouskEUn4Y6bTLc/edit"", ""C23"")"),0)</f>
        <v>0</v>
      </c>
      <c r="R21" s="17">
        <f ca="1">IFERROR(__xludf.DUMMYFUNCTION("IMPORTRANGE(""https://docs.google.com/spreadsheets/d/1lO4gVyf2xAtHEFnb73GJmdDTPcgNwL5bAs6XW5hkSpA/edit"", ""C23"")"),0)</f>
        <v>0</v>
      </c>
      <c r="S21" s="14">
        <f t="shared" ca="1" si="4"/>
        <v>0</v>
      </c>
      <c r="T21" s="15" t="s">
        <v>25</v>
      </c>
      <c r="U21" s="16">
        <f ca="1">IFERROR(__xludf.DUMMYFUNCTION("IMPORTRANGE(""https://docs.google.com/spreadsheets/d/1nEf8h53G_65mPY8tDfMPnsXHh2wV7KUifBr26MrXjFQ/edit"", ""C23"")"),0)</f>
        <v>0</v>
      </c>
      <c r="V21" s="15" t="s">
        <v>25</v>
      </c>
      <c r="W21" s="16">
        <f ca="1">IFERROR(__xludf.DUMMYFUNCTION("IMPORTRANGE(""https://docs.google.com/spreadsheets/d/19DNAGMYutuR-rp7nPdzKOctLadMO02mg4u8c2VEWZlM/edit"", ""C23"")"),0)</f>
        <v>0</v>
      </c>
      <c r="X21" s="15" t="s">
        <v>25</v>
      </c>
      <c r="Y21" s="16">
        <f ca="1">IFERROR(__xludf.DUMMYFUNCTION("IMPORTRANGE(""https://docs.google.com/spreadsheets/d/1Oz0ldMYQFgPtfJbAXfRrqT594P36Gt6cHIzafuqclKs/edit"", ""C23"")"),0)</f>
        <v>0</v>
      </c>
      <c r="Z21" s="1"/>
    </row>
    <row r="22" spans="1:26" ht="45">
      <c r="A22" s="15" t="s">
        <v>26</v>
      </c>
      <c r="B22" s="16">
        <f ca="1">IFERROR(__xludf.DUMMYFUNCTION("IMPORTRANGE(""https://docs.google.com/spreadsheets/d/1_frVwDceOhZicufCmo0mpol-jZIvQHhlfXWPIJsY8_A/edit"", ""C24"")"),0)</f>
        <v>0</v>
      </c>
      <c r="C22" s="15" t="s">
        <v>26</v>
      </c>
      <c r="D22" s="16">
        <f ca="1">IFERROR(__xludf.DUMMYFUNCTION("IMPORTRANGE(""https://docs.google.com/spreadsheets/d/1mHtGR4fEvAi6sGoJgsIr6mZz52HwQU9oc8YMET5zySY/edit"", ""C24"")"),0)</f>
        <v>0</v>
      </c>
      <c r="E22" s="15" t="s">
        <v>26</v>
      </c>
      <c r="F22" s="16">
        <f ca="1">IFERROR(__xludf.DUMMYFUNCTION("IMPORTRANGE(""https://docs.google.com/spreadsheets/d/1XkeOnpHgcQbhJhQq0Y1mL-qV4wmG_zxIoRXptu6PpTc/edit"", ""C24"")"),0)</f>
        <v>0</v>
      </c>
      <c r="G22" s="15" t="s">
        <v>26</v>
      </c>
      <c r="H22" s="16">
        <f ca="1">IFERROR(__xludf.DUMMYFUNCTION("IMPORTRANGE(""https://docs.google.com/spreadsheets/d/1RxbEPhS8nkb4KToedYdexJ4IkbEiEN-v33VhSZfa8_Y/edit"", ""C24"")"),0)</f>
        <v>0</v>
      </c>
      <c r="I22" s="15" t="s">
        <v>26</v>
      </c>
      <c r="J22" s="16">
        <f ca="1">IFERROR(__xludf.DUMMYFUNCTION("IMPORTRANGE(""https://docs.google.com/spreadsheets/d/1jOBIIxi3ctDkF6lv--8chDyM6r4ZNAEbrBBLkir3AN8/edit"", ""C24"")"),0)</f>
        <v>0</v>
      </c>
      <c r="K22" s="15" t="s">
        <v>26</v>
      </c>
      <c r="L22" s="16">
        <f ca="1">IFERROR(__xludf.DUMMYFUNCTION("IMPORTRANGE(""https://docs.google.com/spreadsheets/d/1nWarEiQBhiwaiRWW1AVPSuAgNzk4-oNJmBsTKqDP9Jk/edit"", ""C24"")"),0)</f>
        <v>0</v>
      </c>
      <c r="M22" s="15" t="s">
        <v>26</v>
      </c>
      <c r="N22" s="17">
        <f ca="1">IFERROR(__xludf.DUMMYFUNCTION("IMPORTRANGE(""https://docs.google.com/spreadsheets/d/1Z96xPsfSmgCSdVI9k8YkctTTbbdq6kWfuOmFM-sdn60/edit"", ""C24"")"),0)</f>
        <v>0</v>
      </c>
      <c r="O22" s="17">
        <f ca="1">IFERROR(__xludf.DUMMYFUNCTION("IMPORTRANGE(""https://docs.google.com/spreadsheets/d/1EHEdq5kHPX4voJg4WmfG2kZFEe4M2D3RhPYGrkNGPY0/edit"", ""C24"")"),0)</f>
        <v>0</v>
      </c>
      <c r="P22" s="17">
        <f ca="1">IFERROR(__xludf.DUMMYFUNCTION("IMPORTRANGE(""https://docs.google.com/spreadsheets/d/1_lyNFVlzB5D2urvEO64CkhNk-f-jRpjGcmrRIBcm8sI/edit"", ""C24"")"),0)</f>
        <v>0</v>
      </c>
      <c r="Q22" s="17">
        <f ca="1">IFERROR(__xludf.DUMMYFUNCTION("IMPORTRANGE(""https://docs.google.com/spreadsheets/d/1NNr6-s9mrdhH31Kt9fvrJ5uZbjva_ouskEUn4Y6bTLc/edit"", ""C24"")"),0)</f>
        <v>0</v>
      </c>
      <c r="R22" s="17">
        <f ca="1">IFERROR(__xludf.DUMMYFUNCTION("IMPORTRANGE(""https://docs.google.com/spreadsheets/d/1lO4gVyf2xAtHEFnb73GJmdDTPcgNwL5bAs6XW5hkSpA/edit"", ""C24"")"),0)</f>
        <v>0</v>
      </c>
      <c r="S22" s="14">
        <f t="shared" ca="1" si="4"/>
        <v>0</v>
      </c>
      <c r="T22" s="15" t="s">
        <v>26</v>
      </c>
      <c r="U22" s="16">
        <f ca="1">IFERROR(__xludf.DUMMYFUNCTION("IMPORTRANGE(""https://docs.google.com/spreadsheets/d/1nEf8h53G_65mPY8tDfMPnsXHh2wV7KUifBr26MrXjFQ/edit"", ""C24"")"),0)</f>
        <v>0</v>
      </c>
      <c r="V22" s="15" t="s">
        <v>26</v>
      </c>
      <c r="W22" s="16">
        <f ca="1">IFERROR(__xludf.DUMMYFUNCTION("IMPORTRANGE(""https://docs.google.com/spreadsheets/d/19DNAGMYutuR-rp7nPdzKOctLadMO02mg4u8c2VEWZlM/edit"", ""C24"")"),0)</f>
        <v>0</v>
      </c>
      <c r="X22" s="15" t="s">
        <v>26</v>
      </c>
      <c r="Y22" s="16">
        <f ca="1">IFERROR(__xludf.DUMMYFUNCTION("IMPORTRANGE(""https://docs.google.com/spreadsheets/d/1Oz0ldMYQFgPtfJbAXfRrqT594P36Gt6cHIzafuqclKs/edit"", ""C24"")"),0)</f>
        <v>0</v>
      </c>
      <c r="Z22" s="1"/>
    </row>
    <row r="23" spans="1:26" ht="15" customHeight="1">
      <c r="A23" s="35" t="s">
        <v>27</v>
      </c>
      <c r="B23" s="16">
        <f ca="1">IFERROR(__xludf.DUMMYFUNCTION("IMPORTRANGE(""https://docs.google.com/spreadsheets/d/1_frVwDceOhZicufCmo0mpol-jZIvQHhlfXWPIJsY8_A/edit"", ""C25"")"),100)</f>
        <v>100</v>
      </c>
      <c r="C23" s="30" t="s">
        <v>28</v>
      </c>
      <c r="D23" s="16">
        <f ca="1">IFERROR(__xludf.DUMMYFUNCTION("IMPORTRANGE(""https://docs.google.com/spreadsheets/d/1mHtGR4fEvAi6sGoJgsIr6mZz52HwQU9oc8YMET5zySY/edit"", ""C25"")"),17)</f>
        <v>17</v>
      </c>
      <c r="E23" s="30" t="s">
        <v>29</v>
      </c>
      <c r="F23" s="16">
        <f ca="1">IFERROR(__xludf.DUMMYFUNCTION("IMPORTRANGE(""https://docs.google.com/spreadsheets/d/1XkeOnpHgcQbhJhQq0Y1mL-qV4wmG_zxIoRXptu6PpTc/edit"", ""C25"")"),28)</f>
        <v>28</v>
      </c>
      <c r="G23" s="30" t="s">
        <v>30</v>
      </c>
      <c r="H23" s="16">
        <f ca="1">IFERROR(__xludf.DUMMYFUNCTION("IMPORTRANGE(""https://docs.google.com/spreadsheets/d/1RxbEPhS8nkb4KToedYdexJ4IkbEiEN-v33VhSZfa8_Y/edit"", ""C25"")"),61)</f>
        <v>61</v>
      </c>
      <c r="I23" s="30" t="s">
        <v>31</v>
      </c>
      <c r="J23" s="16">
        <f ca="1">IFERROR(__xludf.DUMMYFUNCTION("IMPORTRANGE(""https://docs.google.com/spreadsheets/d/1jOBIIxi3ctDkF6lv--8chDyM6r4ZNAEbrBBLkir3AN8/edit"", ""C25"")"),22)</f>
        <v>22</v>
      </c>
      <c r="K23" s="30" t="s">
        <v>32</v>
      </c>
      <c r="L23" s="16">
        <f ca="1">IFERROR(__xludf.DUMMYFUNCTION("IMPORTRANGE(""https://docs.google.com/spreadsheets/d/1nWarEiQBhiwaiRWW1AVPSuAgNzk4-oNJmBsTKqDP9Jk/edit"", ""C25"")"),66)</f>
        <v>66</v>
      </c>
      <c r="M23" s="30" t="s">
        <v>33</v>
      </c>
      <c r="N23" s="17">
        <f ca="1">IFERROR(__xludf.DUMMYFUNCTION("IMPORTRANGE(""https://docs.google.com/spreadsheets/d/1Z96xPsfSmgCSdVI9k8YkctTTbbdq6kWfuOmFM-sdn60/edit"", ""C25"")"),3)</f>
        <v>3</v>
      </c>
      <c r="O23" s="17">
        <f ca="1">IFERROR(__xludf.DUMMYFUNCTION("IMPORTRANGE(""https://docs.google.com/spreadsheets/d/1EHEdq5kHPX4voJg4WmfG2kZFEe4M2D3RhPYGrkNGPY0/edit"", ""C25"")"),2)</f>
        <v>2</v>
      </c>
      <c r="P23" s="17">
        <f ca="1">IFERROR(__xludf.DUMMYFUNCTION("IMPORTRANGE(""https://docs.google.com/spreadsheets/d/1_lyNFVlzB5D2urvEO64CkhNk-f-jRpjGcmrRIBcm8sI/edit"", ""C25"")"),2)</f>
        <v>2</v>
      </c>
      <c r="Q23" s="17">
        <f ca="1">IFERROR(__xludf.DUMMYFUNCTION("IMPORTRANGE(""https://docs.google.com/spreadsheets/d/1NNr6-s9mrdhH31Kt9fvrJ5uZbjva_ouskEUn4Y6bTLc/edit"", ""C25"")"),0)</f>
        <v>0</v>
      </c>
      <c r="R23" s="17">
        <f ca="1">IFERROR(__xludf.DUMMYFUNCTION("IMPORTRANGE(""https://docs.google.com/spreadsheets/d/1lO4gVyf2xAtHEFnb73GJmdDTPcgNwL5bAs6XW5hkSpA/edit"", ""C25"")"),7)</f>
        <v>7</v>
      </c>
      <c r="S23" s="14">
        <f t="shared" ca="1" si="4"/>
        <v>14</v>
      </c>
      <c r="T23" s="30" t="s">
        <v>34</v>
      </c>
      <c r="U23" s="16">
        <f ca="1">IFERROR(__xludf.DUMMYFUNCTION("IMPORTRANGE(""https://docs.google.com/spreadsheets/d/1nEf8h53G_65mPY8tDfMPnsXHh2wV7KUifBr26MrXjFQ/edit"", ""C25"")"),10)</f>
        <v>10</v>
      </c>
      <c r="V23" s="30" t="s">
        <v>35</v>
      </c>
      <c r="W23" s="16">
        <f ca="1">IFERROR(__xludf.DUMMYFUNCTION("IMPORTRANGE(""https://docs.google.com/spreadsheets/d/19DNAGMYutuR-rp7nPdzKOctLadMO02mg4u8c2VEWZlM/edit"", ""C25"")"),19)</f>
        <v>19</v>
      </c>
      <c r="X23" s="30" t="s">
        <v>36</v>
      </c>
      <c r="Y23" s="16">
        <f ca="1">IFERROR(__xludf.DUMMYFUNCTION("IMPORTRANGE(""https://docs.google.com/spreadsheets/d/1Oz0ldMYQFgPtfJbAXfRrqT594P36Gt6cHIzafuqclKs/edit"", ""C25"")"),7)</f>
        <v>7</v>
      </c>
      <c r="Z23" s="1"/>
    </row>
    <row r="24" spans="1:26" ht="15.75" customHeight="1">
      <c r="A24" s="28"/>
      <c r="B24" s="9">
        <f ca="1">B23/B8</f>
        <v>0.45454545454545453</v>
      </c>
      <c r="C24" s="28"/>
      <c r="D24" s="9">
        <f ca="1">D23/D8</f>
        <v>0.10625</v>
      </c>
      <c r="E24" s="28"/>
      <c r="F24" s="9">
        <f ca="1">F23/F8</f>
        <v>0.11864406779661017</v>
      </c>
      <c r="G24" s="28"/>
      <c r="H24" s="9">
        <f ca="1">H23/H8</f>
        <v>0.41216216216216217</v>
      </c>
      <c r="I24" s="28"/>
      <c r="J24" s="9">
        <f ca="1">J23/J8</f>
        <v>9.2827004219409287E-2</v>
      </c>
      <c r="K24" s="28"/>
      <c r="L24" s="9">
        <f ca="1">L23/L8</f>
        <v>0.62264150943396224</v>
      </c>
      <c r="M24" s="28"/>
      <c r="N24" s="10">
        <f t="shared" ref="N24:S24" ca="1" si="5">N23/N8</f>
        <v>8.3333333333333329E-2</v>
      </c>
      <c r="O24" s="10">
        <f t="shared" ca="1" si="5"/>
        <v>2.3529411764705882E-2</v>
      </c>
      <c r="P24" s="10">
        <f t="shared" ca="1" si="5"/>
        <v>1.5625E-2</v>
      </c>
      <c r="Q24" s="10">
        <f t="shared" ca="1" si="5"/>
        <v>0</v>
      </c>
      <c r="R24" s="10">
        <f t="shared" ca="1" si="5"/>
        <v>4.2168674698795178E-2</v>
      </c>
      <c r="S24" s="9">
        <f t="shared" ca="1" si="5"/>
        <v>2.5735294117647058E-2</v>
      </c>
      <c r="T24" s="28"/>
      <c r="U24" s="9">
        <f ca="1">U23/U8</f>
        <v>8.2644628099173556E-2</v>
      </c>
      <c r="V24" s="28"/>
      <c r="W24" s="9">
        <f ca="1">W23/W8</f>
        <v>8.4070796460176997E-2</v>
      </c>
      <c r="X24" s="28"/>
      <c r="Y24" s="9">
        <f ca="1">Y23/Y8</f>
        <v>5.5555555555555552E-2</v>
      </c>
      <c r="Z24" s="1"/>
    </row>
    <row r="25" spans="1:26" ht="15" customHeight="1">
      <c r="A25" s="35" t="s">
        <v>37</v>
      </c>
      <c r="B25" s="16">
        <f ca="1">IFERROR(__xludf.DUMMYFUNCTION("IMPORTRANGE(""https://docs.google.com/spreadsheets/d/1_frVwDceOhZicufCmo0mpol-jZIvQHhlfXWPIJsY8_A/edit"", ""C26"")"),66)</f>
        <v>66</v>
      </c>
      <c r="C25" s="30" t="s">
        <v>38</v>
      </c>
      <c r="D25" s="16">
        <f ca="1">IFERROR(__xludf.DUMMYFUNCTION("IMPORTRANGE(""https://docs.google.com/spreadsheets/d/1mHtGR4fEvAi6sGoJgsIr6mZz52HwQU9oc8YMET5zySY/edit"", ""C26"")"),66)</f>
        <v>66</v>
      </c>
      <c r="E25" s="30" t="s">
        <v>39</v>
      </c>
      <c r="F25" s="16">
        <f ca="1">IFERROR(__xludf.DUMMYFUNCTION("IMPORTRANGE(""https://docs.google.com/spreadsheets/d/1XkeOnpHgcQbhJhQq0Y1mL-qV4wmG_zxIoRXptu6PpTc/edit"", ""C26"")"),124)</f>
        <v>124</v>
      </c>
      <c r="G25" s="30" t="s">
        <v>40</v>
      </c>
      <c r="H25" s="16">
        <f ca="1">IFERROR(__xludf.DUMMYFUNCTION("IMPORTRANGE(""https://docs.google.com/spreadsheets/d/1RxbEPhS8nkb4KToedYdexJ4IkbEiEN-v33VhSZfa8_Y/edit"", ""C26"")"),1)</f>
        <v>1</v>
      </c>
      <c r="I25" s="30" t="s">
        <v>41</v>
      </c>
      <c r="J25" s="16">
        <f ca="1">IFERROR(__xludf.DUMMYFUNCTION("IMPORTRANGE(""https://docs.google.com/spreadsheets/d/1jOBIIxi3ctDkF6lv--8chDyM6r4ZNAEbrBBLkir3AN8/edit"", ""C26"")"),118)</f>
        <v>118</v>
      </c>
      <c r="K25" s="30" t="s">
        <v>42</v>
      </c>
      <c r="L25" s="16">
        <f ca="1">IFERROR(__xludf.DUMMYFUNCTION("IMPORTRANGE(""https://docs.google.com/spreadsheets/d/1nWarEiQBhiwaiRWW1AVPSuAgNzk4-oNJmBsTKqDP9Jk/edit"", ""C26"")"),6)</f>
        <v>6</v>
      </c>
      <c r="M25" s="30" t="s">
        <v>43</v>
      </c>
      <c r="N25" s="17">
        <f ca="1">IFERROR(__xludf.DUMMYFUNCTION("IMPORTRANGE(""https://docs.google.com/spreadsheets/d/1Z96xPsfSmgCSdVI9k8YkctTTbbdq6kWfuOmFM-sdn60/edit"", ""C26"")"),0)</f>
        <v>0</v>
      </c>
      <c r="O25" s="17">
        <f ca="1">IFERROR(__xludf.DUMMYFUNCTION("IMPORTRANGE(""https://docs.google.com/spreadsheets/d/1EHEdq5kHPX4voJg4WmfG2kZFEe4M2D3RhPYGrkNGPY0/edit"", ""C26"")"),2)</f>
        <v>2</v>
      </c>
      <c r="P25" s="17">
        <f ca="1">IFERROR(__xludf.DUMMYFUNCTION("IMPORTRANGE(""https://docs.google.com/spreadsheets/d/1_lyNFVlzB5D2urvEO64CkhNk-f-jRpjGcmrRIBcm8sI/edit"", ""C26"")"),4)</f>
        <v>4</v>
      </c>
      <c r="Q25" s="17">
        <f ca="1">IFERROR(__xludf.DUMMYFUNCTION("IMPORTRANGE(""https://docs.google.com/spreadsheets/d/1NNr6-s9mrdhH31Kt9fvrJ5uZbjva_ouskEUn4Y6bTLc/edit"", ""C26"")"),3)</f>
        <v>3</v>
      </c>
      <c r="R25" s="17">
        <f ca="1">IFERROR(__xludf.DUMMYFUNCTION("IMPORTRANGE(""https://docs.google.com/spreadsheets/d/1lO4gVyf2xAtHEFnb73GJmdDTPcgNwL5bAs6XW5hkSpA/edit"", ""C26"")"),34)</f>
        <v>34</v>
      </c>
      <c r="S25" s="14">
        <f ca="1">SUM(N25:R25)</f>
        <v>43</v>
      </c>
      <c r="T25" s="30" t="s">
        <v>44</v>
      </c>
      <c r="U25" s="16">
        <f ca="1">IFERROR(__xludf.DUMMYFUNCTION("IMPORTRANGE(""https://docs.google.com/spreadsheets/d/1nEf8h53G_65mPY8tDfMPnsXHh2wV7KUifBr26MrXjFQ/edit"", ""C26"")"),7)</f>
        <v>7</v>
      </c>
      <c r="V25" s="30" t="s">
        <v>45</v>
      </c>
      <c r="W25" s="16">
        <f ca="1">IFERROR(__xludf.DUMMYFUNCTION("IMPORTRANGE(""https://docs.google.com/spreadsheets/d/19DNAGMYutuR-rp7nPdzKOctLadMO02mg4u8c2VEWZlM/edit"", ""C26"")"),115)</f>
        <v>115</v>
      </c>
      <c r="X25" s="30" t="s">
        <v>46</v>
      </c>
      <c r="Y25" s="16">
        <f ca="1">IFERROR(__xludf.DUMMYFUNCTION("IMPORTRANGE(""https://docs.google.com/spreadsheets/d/1Oz0ldMYQFgPtfJbAXfRrqT594P36Gt6cHIzafuqclKs/edit"", ""C26"")"),17)</f>
        <v>17</v>
      </c>
      <c r="Z25" s="1"/>
    </row>
    <row r="26" spans="1:26" ht="15.75" customHeight="1">
      <c r="A26" s="28"/>
      <c r="B26" s="9">
        <f ca="1">B25/B8</f>
        <v>0.3</v>
      </c>
      <c r="C26" s="28"/>
      <c r="D26" s="9">
        <f ca="1">D25/D8</f>
        <v>0.41249999999999998</v>
      </c>
      <c r="E26" s="28"/>
      <c r="F26" s="9">
        <f ca="1">F25/F8</f>
        <v>0.52542372881355937</v>
      </c>
      <c r="G26" s="28"/>
      <c r="H26" s="9">
        <f ca="1">H25/H8</f>
        <v>6.7567567567567571E-3</v>
      </c>
      <c r="I26" s="28"/>
      <c r="J26" s="9">
        <f ca="1">J25/J8</f>
        <v>0.49789029535864981</v>
      </c>
      <c r="K26" s="28"/>
      <c r="L26" s="9">
        <f ca="1">L25/L8</f>
        <v>5.6603773584905662E-2</v>
      </c>
      <c r="M26" s="28"/>
      <c r="N26" s="10">
        <f t="shared" ref="N26:S26" ca="1" si="6">N25/N8</f>
        <v>0</v>
      </c>
      <c r="O26" s="10">
        <f t="shared" ca="1" si="6"/>
        <v>2.3529411764705882E-2</v>
      </c>
      <c r="P26" s="10">
        <f t="shared" ca="1" si="6"/>
        <v>3.125E-2</v>
      </c>
      <c r="Q26" s="10">
        <f t="shared" ca="1" si="6"/>
        <v>2.3255813953488372E-2</v>
      </c>
      <c r="R26" s="10">
        <f t="shared" ca="1" si="6"/>
        <v>0.20481927710843373</v>
      </c>
      <c r="S26" s="9">
        <f t="shared" ca="1" si="6"/>
        <v>7.904411764705882E-2</v>
      </c>
      <c r="T26" s="28"/>
      <c r="U26" s="9">
        <f ca="1">U25/U8</f>
        <v>5.7851239669421489E-2</v>
      </c>
      <c r="V26" s="28"/>
      <c r="W26" s="9">
        <f ca="1">W25/W8</f>
        <v>0.50884955752212391</v>
      </c>
      <c r="X26" s="28"/>
      <c r="Y26" s="9">
        <f ca="1">Y25/Y8</f>
        <v>0.13492063492063491</v>
      </c>
      <c r="Z26" s="1"/>
    </row>
    <row r="27" spans="1:26" ht="15" customHeight="1">
      <c r="A27" s="35" t="s">
        <v>47</v>
      </c>
      <c r="B27" s="16">
        <f ca="1">IFERROR(__xludf.DUMMYFUNCTION("IMPORTRANGE(""https://docs.google.com/spreadsheets/d/1_frVwDceOhZicufCmo0mpol-jZIvQHhlfXWPIJsY8_A/edit"", ""C27"")"),16)</f>
        <v>16</v>
      </c>
      <c r="C27" s="30" t="s">
        <v>48</v>
      </c>
      <c r="D27" s="16">
        <f ca="1">IFERROR(__xludf.DUMMYFUNCTION("IMPORTRANGE(""https://docs.google.com/spreadsheets/d/1mHtGR4fEvAi6sGoJgsIr6mZz52HwQU9oc8YMET5zySY/edit"", ""C27"")"),56)</f>
        <v>56</v>
      </c>
      <c r="E27" s="30" t="s">
        <v>49</v>
      </c>
      <c r="F27" s="16">
        <f ca="1">IFERROR(__xludf.DUMMYFUNCTION("IMPORTRANGE(""https://docs.google.com/spreadsheets/d/1XkeOnpHgcQbhJhQq0Y1mL-qV4wmG_zxIoRXptu6PpTc/edit"", ""C27"")"),13)</f>
        <v>13</v>
      </c>
      <c r="G27" s="30" t="s">
        <v>50</v>
      </c>
      <c r="H27" s="16">
        <f ca="1">IFERROR(__xludf.DUMMYFUNCTION("IMPORTRANGE(""https://docs.google.com/spreadsheets/d/1RxbEPhS8nkb4KToedYdexJ4IkbEiEN-v33VhSZfa8_Y/edit"", ""C27"")"),34)</f>
        <v>34</v>
      </c>
      <c r="I27" s="30" t="s">
        <v>51</v>
      </c>
      <c r="J27" s="16">
        <f ca="1">IFERROR(__xludf.DUMMYFUNCTION("IMPORTRANGE(""https://docs.google.com/spreadsheets/d/1jOBIIxi3ctDkF6lv--8chDyM6r4ZNAEbrBBLkir3AN8/edit"", ""C27"")"),66)</f>
        <v>66</v>
      </c>
      <c r="K27" s="36" t="s">
        <v>52</v>
      </c>
      <c r="L27" s="16" t="str">
        <f ca="1">IFERROR(__xludf.DUMMYFUNCTION("IMPORTRANGE(""https://docs.google.com/spreadsheets/d/1nWarEiQBhiwaiRWW1AVPSuAgNzk4-oNJmBsTKqDP9Jk/edit"", ""C27"")"),"")</f>
        <v/>
      </c>
      <c r="M27" s="30" t="s">
        <v>53</v>
      </c>
      <c r="N27" s="17">
        <f ca="1">IFERROR(__xludf.DUMMYFUNCTION("IMPORTRANGE(""https://docs.google.com/spreadsheets/d/1Z96xPsfSmgCSdVI9k8YkctTTbbdq6kWfuOmFM-sdn60/edit"", ""C27"")"),27)</f>
        <v>27</v>
      </c>
      <c r="O27" s="17">
        <f ca="1">IFERROR(__xludf.DUMMYFUNCTION("IMPORTRANGE(""https://docs.google.com/spreadsheets/d/1EHEdq5kHPX4voJg4WmfG2kZFEe4M2D3RhPYGrkNGPY0/edit"", ""C27"")"),48)</f>
        <v>48</v>
      </c>
      <c r="P27" s="17">
        <f ca="1">IFERROR(__xludf.DUMMYFUNCTION("IMPORTRANGE(""https://docs.google.com/spreadsheets/d/1_lyNFVlzB5D2urvEO64CkhNk-f-jRpjGcmrRIBcm8sI/edit"", ""C27"")"),87)</f>
        <v>87</v>
      </c>
      <c r="Q27" s="17">
        <f ca="1">IFERROR(__xludf.DUMMYFUNCTION("IMPORTRANGE(""https://docs.google.com/spreadsheets/d/1NNr6-s9mrdhH31Kt9fvrJ5uZbjva_ouskEUn4Y6bTLc/edit"", ""C27"")"),76)</f>
        <v>76</v>
      </c>
      <c r="R27" s="17">
        <f ca="1">IFERROR(__xludf.DUMMYFUNCTION("IMPORTRANGE(""https://docs.google.com/spreadsheets/d/1lO4gVyf2xAtHEFnb73GJmdDTPcgNwL5bAs6XW5hkSpA/edit"", ""C27"")"),37)</f>
        <v>37</v>
      </c>
      <c r="S27" s="14">
        <f ca="1">SUM(N27:R27)</f>
        <v>275</v>
      </c>
      <c r="T27" s="30" t="s">
        <v>54</v>
      </c>
      <c r="U27" s="16">
        <f ca="1">IFERROR(__xludf.DUMMYFUNCTION("IMPORTRANGE(""https://docs.google.com/spreadsheets/d/1nEf8h53G_65mPY8tDfMPnsXHh2wV7KUifBr26MrXjFQ/edit"", ""C27"")"),1)</f>
        <v>1</v>
      </c>
      <c r="V27" s="30" t="s">
        <v>55</v>
      </c>
      <c r="W27" s="16">
        <f ca="1">IFERROR(__xludf.DUMMYFUNCTION("IMPORTRANGE(""https://docs.google.com/spreadsheets/d/19DNAGMYutuR-rp7nPdzKOctLadMO02mg4u8c2VEWZlM/edit"", ""C27"")"),21)</f>
        <v>21</v>
      </c>
      <c r="X27" s="30" t="s">
        <v>56</v>
      </c>
      <c r="Y27" s="16">
        <f ca="1">IFERROR(__xludf.DUMMYFUNCTION("IMPORTRANGE(""https://docs.google.com/spreadsheets/d/1Oz0ldMYQFgPtfJbAXfRrqT594P36Gt6cHIzafuqclKs/edit"", ""C27"")"),61)</f>
        <v>61</v>
      </c>
      <c r="Z27" s="1"/>
    </row>
    <row r="28" spans="1:26" ht="15.75" customHeight="1">
      <c r="A28" s="28"/>
      <c r="B28" s="9">
        <f ca="1">B27/B8</f>
        <v>7.2727272727272724E-2</v>
      </c>
      <c r="C28" s="28"/>
      <c r="D28" s="9">
        <f ca="1">D27/D8</f>
        <v>0.35</v>
      </c>
      <c r="E28" s="28"/>
      <c r="F28" s="9">
        <f ca="1">F27/F8</f>
        <v>5.5084745762711863E-2</v>
      </c>
      <c r="G28" s="28"/>
      <c r="H28" s="9">
        <f ca="1">H27/H8</f>
        <v>0.22972972972972974</v>
      </c>
      <c r="I28" s="28"/>
      <c r="J28" s="9">
        <f ca="1">J27/J8</f>
        <v>0.27848101265822783</v>
      </c>
      <c r="K28" s="28"/>
      <c r="L28" s="18" t="e">
        <f ca="1">L27/L8</f>
        <v>#VALUE!</v>
      </c>
      <c r="M28" s="28"/>
      <c r="N28" s="10">
        <f t="shared" ref="N28:S28" ca="1" si="7">N27/N8</f>
        <v>0.75</v>
      </c>
      <c r="O28" s="10">
        <f t="shared" ca="1" si="7"/>
        <v>0.56470588235294117</v>
      </c>
      <c r="P28" s="10">
        <f t="shared" ca="1" si="7"/>
        <v>0.6796875</v>
      </c>
      <c r="Q28" s="10">
        <f t="shared" ca="1" si="7"/>
        <v>0.58914728682170547</v>
      </c>
      <c r="R28" s="10">
        <f t="shared" ca="1" si="7"/>
        <v>0.22289156626506024</v>
      </c>
      <c r="S28" s="9">
        <f t="shared" ca="1" si="7"/>
        <v>0.50551470588235292</v>
      </c>
      <c r="T28" s="28"/>
      <c r="U28" s="9">
        <f ca="1">U27/U8</f>
        <v>8.2644628099173556E-3</v>
      </c>
      <c r="V28" s="28"/>
      <c r="W28" s="9">
        <f ca="1">W27/W8</f>
        <v>9.2920353982300891E-2</v>
      </c>
      <c r="X28" s="28"/>
      <c r="Y28" s="9">
        <f ca="1">Y27/Y8</f>
        <v>0.48412698412698413</v>
      </c>
      <c r="Z28" s="1"/>
    </row>
    <row r="29" spans="1:26" ht="18.75" customHeight="1">
      <c r="A29" s="35" t="s">
        <v>57</v>
      </c>
      <c r="B29" s="16">
        <f ca="1">IFERROR(__xludf.DUMMYFUNCTION("IMPORTRANGE(""https://docs.google.com/spreadsheets/d/1_frVwDceOhZicufCmo0mpol-jZIvQHhlfXWPIJsY8_A/edit"", ""C28"")"),11)</f>
        <v>11</v>
      </c>
      <c r="C29" s="30" t="s">
        <v>58</v>
      </c>
      <c r="D29" s="16">
        <f ca="1">IFERROR(__xludf.DUMMYFUNCTION("IMPORTRANGE(""https://docs.google.com/spreadsheets/d/1mHtGR4fEvAi6sGoJgsIr6mZz52HwQU9oc8YMET5zySY/edit"", ""C28"")"),5)</f>
        <v>5</v>
      </c>
      <c r="E29" s="30" t="s">
        <v>59</v>
      </c>
      <c r="F29" s="16">
        <f ca="1">IFERROR(__xludf.DUMMYFUNCTION("IMPORTRANGE(""https://docs.google.com/spreadsheets/d/1XkeOnpHgcQbhJhQq0Y1mL-qV4wmG_zxIoRXptu6PpTc/edit"", ""C28"")"),6)</f>
        <v>6</v>
      </c>
      <c r="G29" s="30" t="s">
        <v>60</v>
      </c>
      <c r="H29" s="16">
        <f ca="1">IFERROR(__xludf.DUMMYFUNCTION("IMPORTRANGE(""https://docs.google.com/spreadsheets/d/1RxbEPhS8nkb4KToedYdexJ4IkbEiEN-v33VhSZfa8_Y/edit"", ""C28"")"),24)</f>
        <v>24</v>
      </c>
      <c r="I29" s="30" t="s">
        <v>61</v>
      </c>
      <c r="J29" s="16">
        <f ca="1">IFERROR(__xludf.DUMMYFUNCTION("IMPORTRANGE(""https://docs.google.com/spreadsheets/d/1jOBIIxi3ctDkF6lv--8chDyM6r4ZNAEbrBBLkir3AN8/edit"", ""C28"")"),7)</f>
        <v>7</v>
      </c>
      <c r="K29" s="30" t="s">
        <v>62</v>
      </c>
      <c r="L29" s="16">
        <f ca="1">IFERROR(__xludf.DUMMYFUNCTION("IMPORTRANGE(""https://docs.google.com/spreadsheets/d/1nWarEiQBhiwaiRWW1AVPSuAgNzk4-oNJmBsTKqDP9Jk/edit"", ""C28"")"),6)</f>
        <v>6</v>
      </c>
      <c r="M29" s="30" t="s">
        <v>63</v>
      </c>
      <c r="N29" s="17">
        <f ca="1">IFERROR(__xludf.DUMMYFUNCTION("IMPORTRANGE(""https://docs.google.com/spreadsheets/d/1Z96xPsfSmgCSdVI9k8YkctTTbbdq6kWfuOmFM-sdn60/edit"", ""C28"")"),6)</f>
        <v>6</v>
      </c>
      <c r="O29" s="17">
        <f ca="1">IFERROR(__xludf.DUMMYFUNCTION("IMPORTRANGE(""https://docs.google.com/spreadsheets/d/1EHEdq5kHPX4voJg4WmfG2kZFEe4M2D3RhPYGrkNGPY0/edit"", ""C28"")"),32)</f>
        <v>32</v>
      </c>
      <c r="P29" s="17">
        <f ca="1">IFERROR(__xludf.DUMMYFUNCTION("IMPORTRANGE(""https://docs.google.com/spreadsheets/d/1_lyNFVlzB5D2urvEO64CkhNk-f-jRpjGcmrRIBcm8sI/edit"", ""C28"")"),34)</f>
        <v>34</v>
      </c>
      <c r="Q29" s="17">
        <f ca="1">IFERROR(__xludf.DUMMYFUNCTION("IMPORTRANGE(""https://docs.google.com/spreadsheets/d/1NNr6-s9mrdhH31Kt9fvrJ5uZbjva_ouskEUn4Y6bTLc/edit"", ""C28"")"),50)</f>
        <v>50</v>
      </c>
      <c r="R29" s="17">
        <f ca="1">IFERROR(__xludf.DUMMYFUNCTION("IMPORTRANGE(""https://docs.google.com/spreadsheets/d/1lO4gVyf2xAtHEFnb73GJmdDTPcgNwL5bAs6XW5hkSpA/edit"", ""C28"")"),84)</f>
        <v>84</v>
      </c>
      <c r="S29" s="14">
        <f ca="1">SUM(N29:R29)</f>
        <v>206</v>
      </c>
      <c r="T29" s="30" t="s">
        <v>64</v>
      </c>
      <c r="U29" s="16">
        <f ca="1">IFERROR(__xludf.DUMMYFUNCTION("IMPORTRANGE(""https://docs.google.com/spreadsheets/d/1nEf8h53G_65mPY8tDfMPnsXHh2wV7KUifBr26MrXjFQ/edit"", ""C28"")"),92)</f>
        <v>92</v>
      </c>
      <c r="V29" s="30" t="s">
        <v>65</v>
      </c>
      <c r="W29" s="16">
        <f ca="1">IFERROR(__xludf.DUMMYFUNCTION("IMPORTRANGE(""https://docs.google.com/spreadsheets/d/19DNAGMYutuR-rp7nPdzKOctLadMO02mg4u8c2VEWZlM/edit"", ""C28"")"),20)</f>
        <v>20</v>
      </c>
      <c r="X29" s="30" t="s">
        <v>66</v>
      </c>
      <c r="Y29" s="16">
        <f ca="1">IFERROR(__xludf.DUMMYFUNCTION("IMPORTRANGE(""https://docs.google.com/spreadsheets/d/1Oz0ldMYQFgPtfJbAXfRrqT594P36Gt6cHIzafuqclKs/edit"", ""C28"")"),25)</f>
        <v>25</v>
      </c>
      <c r="Z29" s="1"/>
    </row>
    <row r="30" spans="1:26" ht="15.75" customHeight="1">
      <c r="A30" s="28"/>
      <c r="B30" s="9">
        <f ca="1">B29/B8</f>
        <v>0.05</v>
      </c>
      <c r="C30" s="28"/>
      <c r="D30" s="9">
        <f ca="1">D29/D8</f>
        <v>3.125E-2</v>
      </c>
      <c r="E30" s="28"/>
      <c r="F30" s="9">
        <f ca="1">F29/F8</f>
        <v>2.5423728813559324E-2</v>
      </c>
      <c r="G30" s="28"/>
      <c r="H30" s="9">
        <f ca="1">H29/H8</f>
        <v>0.16216216216216217</v>
      </c>
      <c r="I30" s="28"/>
      <c r="J30" s="9">
        <f ca="1">J29/J8</f>
        <v>2.9535864978902954E-2</v>
      </c>
      <c r="K30" s="28"/>
      <c r="L30" s="9">
        <f ca="1">L29/L8</f>
        <v>5.6603773584905662E-2</v>
      </c>
      <c r="M30" s="31"/>
      <c r="N30" s="19">
        <f t="shared" ref="N30:S30" ca="1" si="8">N29/N8</f>
        <v>0.16666666666666666</v>
      </c>
      <c r="O30" s="19">
        <f t="shared" ca="1" si="8"/>
        <v>0.37647058823529411</v>
      </c>
      <c r="P30" s="19">
        <f t="shared" ca="1" si="8"/>
        <v>0.265625</v>
      </c>
      <c r="Q30" s="19">
        <f t="shared" ca="1" si="8"/>
        <v>0.38759689922480622</v>
      </c>
      <c r="R30" s="19">
        <f t="shared" ca="1" si="8"/>
        <v>0.50602409638554213</v>
      </c>
      <c r="S30" s="20">
        <f t="shared" ca="1" si="8"/>
        <v>0.37867647058823528</v>
      </c>
      <c r="T30" s="28"/>
      <c r="U30" s="9">
        <f ca="1">U29/U8</f>
        <v>0.76033057851239672</v>
      </c>
      <c r="V30" s="28"/>
      <c r="W30" s="9">
        <f ca="1">W29/W8</f>
        <v>8.8495575221238937E-2</v>
      </c>
      <c r="X30" s="28"/>
      <c r="Y30" s="9">
        <f ca="1">Y29/Y8</f>
        <v>0.1984126984126984</v>
      </c>
      <c r="Z30" s="1"/>
    </row>
    <row r="31" spans="1:26" ht="18.75" customHeight="1">
      <c r="A31" s="35" t="s">
        <v>63</v>
      </c>
      <c r="B31" s="16">
        <f ca="1">IFERROR(__xludf.DUMMYFUNCTION("IMPORTRANGE(""https://docs.google.com/spreadsheets/d/1_frVwDceOhZicufCmo0mpol-jZIvQHhlfXWPIJsY8_A/edit"", ""C29"")"),25)</f>
        <v>25</v>
      </c>
      <c r="C31" s="30" t="s">
        <v>63</v>
      </c>
      <c r="D31" s="16">
        <f ca="1">IFERROR(__xludf.DUMMYFUNCTION("IMPORTRANGE(""https://docs.google.com/spreadsheets/d/1mHtGR4fEvAi6sGoJgsIr6mZz52HwQU9oc8YMET5zySY/edit"", ""C29"")"),15)</f>
        <v>15</v>
      </c>
      <c r="E31" s="30" t="s">
        <v>67</v>
      </c>
      <c r="F31" s="16">
        <f ca="1">IFERROR(__xludf.DUMMYFUNCTION("IMPORTRANGE(""https://docs.google.com/spreadsheets/d/1XkeOnpHgcQbhJhQq0Y1mL-qV4wmG_zxIoRXptu6PpTc/edit"", ""C29"")"),30)</f>
        <v>30</v>
      </c>
      <c r="G31" s="30" t="s">
        <v>63</v>
      </c>
      <c r="H31" s="16">
        <f ca="1">IFERROR(__xludf.DUMMYFUNCTION("IMPORTRANGE(""https://docs.google.com/spreadsheets/d/1RxbEPhS8nkb4KToedYdexJ4IkbEiEN-v33VhSZfa8_Y/edit"", ""C29"")"),23)</f>
        <v>23</v>
      </c>
      <c r="I31" s="30" t="s">
        <v>63</v>
      </c>
      <c r="J31" s="16">
        <f ca="1">IFERROR(__xludf.DUMMYFUNCTION("IMPORTRANGE(""https://docs.google.com/spreadsheets/d/1jOBIIxi3ctDkF6lv--8chDyM6r4ZNAEbrBBLkir3AN8/edit"", ""C29"")"),19)</f>
        <v>19</v>
      </c>
      <c r="K31" s="30" t="s">
        <v>68</v>
      </c>
      <c r="L31" s="16">
        <f ca="1">IFERROR(__xludf.DUMMYFUNCTION("IMPORTRANGE(""https://docs.google.com/spreadsheets/d/1nWarEiQBhiwaiRWW1AVPSuAgNzk4-oNJmBsTKqDP9Jk/edit"", ""C29"")"),6)</f>
        <v>6</v>
      </c>
      <c r="M31" s="1"/>
      <c r="N31" s="1"/>
      <c r="O31" s="1"/>
      <c r="P31" s="1"/>
      <c r="Q31" s="1"/>
      <c r="R31" s="1"/>
      <c r="S31" s="21"/>
      <c r="T31" s="30" t="s">
        <v>63</v>
      </c>
      <c r="U31" s="16">
        <f ca="1">IFERROR(__xludf.DUMMYFUNCTION("IMPORTRANGE(""https://docs.google.com/spreadsheets/d/1nEf8h53G_65mPY8tDfMPnsXHh2wV7KUifBr26MrXjFQ/edit"", ""C29"")"),6)</f>
        <v>6</v>
      </c>
      <c r="V31" s="30" t="s">
        <v>63</v>
      </c>
      <c r="W31" s="16">
        <f ca="1">IFERROR(__xludf.DUMMYFUNCTION("IMPORTRANGE(""https://docs.google.com/spreadsheets/d/19DNAGMYutuR-rp7nPdzKOctLadMO02mg4u8c2VEWZlM/edit"", ""C29"")"),46)</f>
        <v>46</v>
      </c>
      <c r="X31" s="30" t="s">
        <v>63</v>
      </c>
      <c r="Y31" s="16">
        <f ca="1">IFERROR(__xludf.DUMMYFUNCTION("IMPORTRANGE(""https://docs.google.com/spreadsheets/d/1Oz0ldMYQFgPtfJbAXfRrqT594P36Gt6cHIzafuqclKs/edit"", ""C29"")"),11)</f>
        <v>11</v>
      </c>
      <c r="Z31" s="1"/>
    </row>
    <row r="32" spans="1:26" ht="15.75" customHeight="1">
      <c r="A32" s="31"/>
      <c r="B32" s="20">
        <f ca="1">B31/B8</f>
        <v>0.11363636363636363</v>
      </c>
      <c r="C32" s="31"/>
      <c r="D32" s="20">
        <f ca="1">D31/D8</f>
        <v>9.375E-2</v>
      </c>
      <c r="E32" s="28"/>
      <c r="F32" s="9">
        <f ca="1">F31/F8</f>
        <v>0.1271186440677966</v>
      </c>
      <c r="G32" s="31"/>
      <c r="H32" s="20">
        <f ca="1">H31/H8</f>
        <v>0.1554054054054054</v>
      </c>
      <c r="I32" s="31"/>
      <c r="J32" s="20">
        <f ca="1">J31/J8</f>
        <v>8.0168776371308023E-2</v>
      </c>
      <c r="K32" s="28"/>
      <c r="L32" s="9">
        <f ca="1">L31/L8</f>
        <v>5.6603773584905662E-2</v>
      </c>
      <c r="M32" s="1"/>
      <c r="N32" s="1"/>
      <c r="O32" s="1"/>
      <c r="P32" s="1"/>
      <c r="Q32" s="1"/>
      <c r="R32" s="1"/>
      <c r="S32" s="21"/>
      <c r="T32" s="31"/>
      <c r="U32" s="20">
        <f ca="1">U31/U8</f>
        <v>4.9586776859504134E-2</v>
      </c>
      <c r="V32" s="31"/>
      <c r="W32" s="20">
        <f ca="1">W31/W8</f>
        <v>0.20353982300884957</v>
      </c>
      <c r="X32" s="31"/>
      <c r="Y32" s="20">
        <f ca="1">Y31/Y8</f>
        <v>8.7301587301587297E-2</v>
      </c>
      <c r="Z32" s="1"/>
    </row>
    <row r="33" spans="1:26" ht="15.75" customHeight="1">
      <c r="A33" s="1"/>
      <c r="B33" s="1"/>
      <c r="C33" s="1"/>
      <c r="D33" s="1"/>
      <c r="E33" s="30" t="s">
        <v>63</v>
      </c>
      <c r="F33" s="16">
        <f ca="1">IFERROR(__xludf.DUMMYFUNCTION("IMPORTRANGE(""https://docs.google.com/spreadsheets/d/1XkeOnpHgcQbhJhQq0Y1mL-qV4wmG_zxIoRXptu6PpTc/edit"", ""C30"")"),31)</f>
        <v>31</v>
      </c>
      <c r="G33" s="1"/>
      <c r="H33" s="1"/>
      <c r="I33" s="1"/>
      <c r="J33" s="1"/>
      <c r="K33" s="30" t="s">
        <v>63</v>
      </c>
      <c r="L33" s="16">
        <f ca="1">IFERROR(__xludf.DUMMYFUNCTION("IMPORTRANGE(""https://docs.google.com/spreadsheets/d/1nWarEiQBhiwaiRWW1AVPSuAgNzk4-oNJmBsTKqDP9Jk/edit"", ""C30"")"),17)</f>
        <v>17</v>
      </c>
      <c r="M33" s="1"/>
      <c r="N33" s="1"/>
      <c r="O33" s="1"/>
      <c r="P33" s="1"/>
      <c r="Q33" s="1"/>
      <c r="R33" s="1"/>
      <c r="S33" s="2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31"/>
      <c r="F34" s="20">
        <f ca="1">F33/F8</f>
        <v>0.13135593220338984</v>
      </c>
      <c r="G34" s="1"/>
      <c r="H34" s="1"/>
      <c r="I34" s="1"/>
      <c r="J34" s="1"/>
      <c r="K34" s="31"/>
      <c r="L34" s="20">
        <f ca="1">L33/L8</f>
        <v>0.16037735849056603</v>
      </c>
      <c r="M34" s="1"/>
      <c r="N34" s="1"/>
      <c r="O34" s="1"/>
      <c r="P34" s="1"/>
      <c r="Q34" s="1"/>
      <c r="R34" s="1"/>
      <c r="S34" s="2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2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2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22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2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2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2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2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2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2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2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2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2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2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2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2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2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2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2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2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2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2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2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2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2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2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2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2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2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2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2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2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2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2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2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2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2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2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2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2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2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2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2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2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2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2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2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2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2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2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2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2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2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2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2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2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2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2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2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2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2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2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2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2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2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2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2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2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2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2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2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2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2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2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2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2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2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2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2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2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2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2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2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2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2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2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2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2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2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2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2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2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2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2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2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2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2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2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2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2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2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2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2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2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2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2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2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2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2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2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2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2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2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2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2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2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2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2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2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2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2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2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2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2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2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2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2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2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2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2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2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2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2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2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2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2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2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2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2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2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2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2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2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2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2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2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2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2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2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2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2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2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2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2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2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2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2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2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2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2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2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2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2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2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2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2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2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2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2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2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2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2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2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2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2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2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2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2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2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2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2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2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2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2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2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2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2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2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2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2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2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2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2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2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2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2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2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2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2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2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2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2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2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2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2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2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2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2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2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2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2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2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2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2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2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2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2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2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2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2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2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2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2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2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2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2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2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2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2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2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2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2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2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2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2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2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2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2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2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2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2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2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2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2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2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2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2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2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2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2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2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2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2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2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2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2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2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2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2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2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2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2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2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2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2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2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2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2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2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2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2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2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2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2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2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2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2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2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2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2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2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2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2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2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2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2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2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2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2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2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2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2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2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2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2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2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2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2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2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2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2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2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2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2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2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2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2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2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2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2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2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2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2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2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2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2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2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2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2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2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2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2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2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2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2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2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2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2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2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2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2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2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2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2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2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2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2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2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2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2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2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2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2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2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2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2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2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2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2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2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2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2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2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2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2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2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2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2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2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2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2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2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2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2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2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2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2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2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2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2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2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2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2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2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2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2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2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2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2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2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2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2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2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2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2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2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2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2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2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2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2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2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2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2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2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2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2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2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2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2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2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2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2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2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2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2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2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2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2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2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2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2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2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2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2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2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2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2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2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2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2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2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2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2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2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2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2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2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2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2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2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2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2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2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2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2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2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2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2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2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2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2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2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2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2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2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2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2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2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2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2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2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2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2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2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2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2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2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2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2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2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2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2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2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2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2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2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2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2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2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2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2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2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2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2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2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2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2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2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2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2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2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2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2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2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2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2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2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2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2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2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2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2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2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2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2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2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2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2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2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2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2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2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2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2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2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2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2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2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2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2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2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2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2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2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2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2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2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2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2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2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2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2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2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2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2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2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2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2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2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2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2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2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2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2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2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2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2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2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2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2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2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2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2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2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2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2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2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2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2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2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2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2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2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2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2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2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2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2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2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2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2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2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2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2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2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2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2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2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2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2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2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2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2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2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2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2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2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2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2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2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2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2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2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2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2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2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2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2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2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2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2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2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2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2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2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2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2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2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2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2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2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2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2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2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2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2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2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2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2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2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2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2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2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2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2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2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2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2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2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2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2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2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2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2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2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2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2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2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2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2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2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2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2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2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2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2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2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2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2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2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2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2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2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2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2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2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2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2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2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2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2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2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2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2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2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2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2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2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2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2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2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2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2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2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2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2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2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2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2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2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2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2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2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2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2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2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2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2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2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2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2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2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2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2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2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2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2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2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2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2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2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2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2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2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2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2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2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2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2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2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2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2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2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2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2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2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2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2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2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2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2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2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2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2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2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2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2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2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2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2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2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2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2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2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2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2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2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2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2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2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2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2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2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2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2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2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2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2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2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2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2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2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2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2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2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2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2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2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2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2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2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2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2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2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2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2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2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2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2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2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2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2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2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2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2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2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2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2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2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2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2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2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2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2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2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2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2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2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2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2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2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2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2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2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2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2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2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2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2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2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2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2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2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2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2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2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2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2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2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2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2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2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2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2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2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2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2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2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2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2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2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2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2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2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2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2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2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2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2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2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2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2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2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2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2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2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2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2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2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2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2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2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2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2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2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2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2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2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2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2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2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2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2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2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2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2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2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2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2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2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2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2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2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2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2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2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2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2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2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2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2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2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2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2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2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2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2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2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2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2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2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2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2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2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2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2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2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2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2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2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2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2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2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2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2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2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2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2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2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2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2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2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2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2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2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2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2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2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2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2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2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2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2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2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2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2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2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2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2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2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2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2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2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2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2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2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2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2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2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2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2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2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2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2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2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2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2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2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2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2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2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2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2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2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2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2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2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2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2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2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2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2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2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2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2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2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2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2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2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2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2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2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2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2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2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2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2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2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2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2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2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2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2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2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2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2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21"/>
      <c r="T1000" s="1"/>
      <c r="U1000" s="1"/>
      <c r="V1000" s="1"/>
      <c r="W1000" s="1"/>
      <c r="X1000" s="1"/>
      <c r="Y1000" s="1"/>
      <c r="Z1000" s="1"/>
    </row>
    <row r="1001" spans="1:26" ht="15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21"/>
      <c r="T1001" s="1"/>
      <c r="U1001" s="1"/>
      <c r="V1001" s="1"/>
      <c r="W1001" s="1"/>
      <c r="X1001" s="1"/>
      <c r="Y1001" s="1"/>
      <c r="Z1001" s="1"/>
    </row>
    <row r="1002" spans="1:26" ht="15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21"/>
      <c r="T1002" s="1"/>
      <c r="U1002" s="1"/>
      <c r="V1002" s="1"/>
      <c r="W1002" s="1"/>
      <c r="X1002" s="1"/>
      <c r="Y1002" s="1"/>
      <c r="Z1002" s="1"/>
    </row>
    <row r="1003" spans="1:26" ht="15.7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21"/>
      <c r="T1003" s="1"/>
      <c r="U1003" s="1"/>
      <c r="V1003" s="1"/>
      <c r="W1003" s="1"/>
      <c r="X1003" s="1"/>
      <c r="Y1003" s="1"/>
      <c r="Z1003" s="1"/>
    </row>
  </sheetData>
  <mergeCells count="82">
    <mergeCell ref="A2:Y2"/>
    <mergeCell ref="E33:E34"/>
    <mergeCell ref="E31:E32"/>
    <mergeCell ref="E27:E28"/>
    <mergeCell ref="A25:A26"/>
    <mergeCell ref="E25:E26"/>
    <mergeCell ref="C29:C30"/>
    <mergeCell ref="E29:E30"/>
    <mergeCell ref="C27:C28"/>
    <mergeCell ref="C31:C32"/>
    <mergeCell ref="A27:A28"/>
    <mergeCell ref="I31:I32"/>
    <mergeCell ref="A31:A32"/>
    <mergeCell ref="G31:G32"/>
    <mergeCell ref="G27:G28"/>
    <mergeCell ref="G29:G30"/>
    <mergeCell ref="M8:M9"/>
    <mergeCell ref="A23:A24"/>
    <mergeCell ref="E23:E24"/>
    <mergeCell ref="K25:K26"/>
    <mergeCell ref="M29:M30"/>
    <mergeCell ref="M25:M26"/>
    <mergeCell ref="I29:I30"/>
    <mergeCell ref="K27:K28"/>
    <mergeCell ref="I27:I28"/>
    <mergeCell ref="I25:I26"/>
    <mergeCell ref="I23:I24"/>
    <mergeCell ref="C25:C26"/>
    <mergeCell ref="C23:C24"/>
    <mergeCell ref="G23:G24"/>
    <mergeCell ref="G25:G26"/>
    <mergeCell ref="A29:A30"/>
    <mergeCell ref="T27:T28"/>
    <mergeCell ref="T25:T26"/>
    <mergeCell ref="T29:T30"/>
    <mergeCell ref="T31:T32"/>
    <mergeCell ref="T8:T9"/>
    <mergeCell ref="K33:K34"/>
    <mergeCell ref="M23:M24"/>
    <mergeCell ref="K23:K24"/>
    <mergeCell ref="M27:M28"/>
    <mergeCell ref="K31:K32"/>
    <mergeCell ref="K29:K30"/>
    <mergeCell ref="V29:V30"/>
    <mergeCell ref="V31:V32"/>
    <mergeCell ref="X29:X30"/>
    <mergeCell ref="X31:X32"/>
    <mergeCell ref="V6:V7"/>
    <mergeCell ref="V8:V9"/>
    <mergeCell ref="V27:V28"/>
    <mergeCell ref="V25:V26"/>
    <mergeCell ref="X4:Y4"/>
    <mergeCell ref="X8:X9"/>
    <mergeCell ref="V4:W4"/>
    <mergeCell ref="X6:X7"/>
    <mergeCell ref="X27:X28"/>
    <mergeCell ref="X25:X26"/>
    <mergeCell ref="G4:H4"/>
    <mergeCell ref="G8:G9"/>
    <mergeCell ref="G6:G7"/>
    <mergeCell ref="X23:X24"/>
    <mergeCell ref="V23:V24"/>
    <mergeCell ref="T4:U4"/>
    <mergeCell ref="T6:T7"/>
    <mergeCell ref="T23:T24"/>
    <mergeCell ref="M4:S4"/>
    <mergeCell ref="I4:J4"/>
    <mergeCell ref="K4:L4"/>
    <mergeCell ref="K6:K7"/>
    <mergeCell ref="M6:M7"/>
    <mergeCell ref="I8:I9"/>
    <mergeCell ref="I6:I7"/>
    <mergeCell ref="K8:K9"/>
    <mergeCell ref="A4:B4"/>
    <mergeCell ref="C4:D4"/>
    <mergeCell ref="A8:A9"/>
    <mergeCell ref="A6:A7"/>
    <mergeCell ref="E6:E7"/>
    <mergeCell ref="E8:E9"/>
    <mergeCell ref="C8:C9"/>
    <mergeCell ref="C6:C7"/>
    <mergeCell ref="E4:F4"/>
  </mergeCells>
  <pageMargins left="0.39370078740157483" right="0.39370078740157483" top="0.39370078740157483" bottom="0.39370078740157483" header="0" footer="0"/>
  <pageSetup paperSize="8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Сведения для опубликования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пк-2</dc:creator>
  <cp:lastModifiedBy>Тихонова</cp:lastModifiedBy>
  <cp:lastPrinted>2018-12-10T04:28:22Z</cp:lastPrinted>
  <dcterms:created xsi:type="dcterms:W3CDTF">2018-12-10T02:41:51Z</dcterms:created>
  <dcterms:modified xsi:type="dcterms:W3CDTF">2018-12-10T04:35:28Z</dcterms:modified>
</cp:coreProperties>
</file>