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УСЗН 2016 год" sheetId="1" r:id="rId1"/>
  </sheets>
  <calcPr calcId="124519"/>
</workbook>
</file>

<file path=xl/calcChain.xml><?xml version="1.0" encoding="utf-8"?>
<calcChain xmlns="http://schemas.openxmlformats.org/spreadsheetml/2006/main">
  <c r="C17" i="1"/>
  <c r="C76"/>
  <c r="C75"/>
  <c r="C72"/>
  <c r="C71"/>
  <c r="C68"/>
  <c r="C67"/>
  <c r="C66"/>
  <c r="C63"/>
  <c r="C58"/>
  <c r="C57"/>
  <c r="C56"/>
  <c r="C53"/>
  <c r="C52"/>
  <c r="C49"/>
  <c r="C43"/>
  <c r="C41"/>
  <c r="C38"/>
  <c r="C36"/>
  <c r="C35"/>
  <c r="C34"/>
  <c r="C32"/>
  <c r="C31"/>
  <c r="C24"/>
  <c r="C20"/>
  <c r="C16"/>
  <c r="C14"/>
  <c r="C10"/>
  <c r="C9"/>
  <c r="C8"/>
  <c r="C62"/>
  <c r="C42"/>
  <c r="C6"/>
  <c r="C5"/>
</calcChain>
</file>

<file path=xl/sharedStrings.xml><?xml version="1.0" encoding="utf-8"?>
<sst xmlns="http://schemas.openxmlformats.org/spreadsheetml/2006/main" count="448" uniqueCount="69">
  <si>
    <t>Фамилия, имя, отчество муниципального служащего</t>
  </si>
  <si>
    <t>Вид собственности</t>
  </si>
  <si>
    <t>Площадь (кв.м)</t>
  </si>
  <si>
    <t>Страна расположения</t>
  </si>
  <si>
    <t>Перечень объектов недвижимого имущества, находящихся в пользовании</t>
  </si>
  <si>
    <t>Вид, марка транспорта средства, принадлежащего на праве собственности</t>
  </si>
  <si>
    <t>Абрамова 
Антонина Владимировна</t>
  </si>
  <si>
    <t>супруг</t>
  </si>
  <si>
    <t>сын</t>
  </si>
  <si>
    <t>дочь</t>
  </si>
  <si>
    <t>Бурова
Светлана
Павловна</t>
  </si>
  <si>
    <t>главный специалист отдела социальной поддержки населения</t>
  </si>
  <si>
    <t>Велигурова
Светлана
Федоровна</t>
  </si>
  <si>
    <t>заместитель начальника управления</t>
  </si>
  <si>
    <t>Глущенко
Наталья
Николаевна</t>
  </si>
  <si>
    <t>Гроо
Елена
Савельевна</t>
  </si>
  <si>
    <t>ведущий специалист отдела социальной поддержки населения</t>
  </si>
  <si>
    <t>Гроо
Татьяна
Спиридоновна</t>
  </si>
  <si>
    <t>Козак
Людмила
Викторовна</t>
  </si>
  <si>
    <t>Кудряшова
Лилия
Александровна</t>
  </si>
  <si>
    <t>заместитель начальника управления - начальник отдела нормативно-методической работы, экономического анализа, прогноза и статистики</t>
  </si>
  <si>
    <t>Медуница
Татьяна
Александровна</t>
  </si>
  <si>
    <t>Подлатова
Марина
Владимировна</t>
  </si>
  <si>
    <t>Полякова
Елена
Анатольевна</t>
  </si>
  <si>
    <t>начальник отдела социальной поддержки населения</t>
  </si>
  <si>
    <t>Попова
Людмила
Алексеевна</t>
  </si>
  <si>
    <t>Попова
Людмила
Юрьевна</t>
  </si>
  <si>
    <t>Халява
Ксения
Анатольевна</t>
  </si>
  <si>
    <t>Холивенкова
Ольга
Борисовна</t>
  </si>
  <si>
    <t>ведущий специалист отдела нормативно-методической работы, экономического анализа, прогноза и статистики</t>
  </si>
  <si>
    <t>Начальник Управления социальной защиты населения Администрации Таймырского Долгано-Ненецкого муниципального района</t>
  </si>
  <si>
    <t>квартира</t>
  </si>
  <si>
    <t>Россия</t>
  </si>
  <si>
    <t>нет</t>
  </si>
  <si>
    <t>общая долевая собственность 1/3 доли квартиры</t>
  </si>
  <si>
    <t>земельный участок</t>
  </si>
  <si>
    <t>жилой дом</t>
  </si>
  <si>
    <t>общая долевая собственность 1/2 доли квартиры</t>
  </si>
  <si>
    <t>дача</t>
  </si>
  <si>
    <t>Яркова Снежана Владимировна</t>
  </si>
  <si>
    <t>гараж</t>
  </si>
  <si>
    <t>Балахчин Тарас Владимирович</t>
  </si>
  <si>
    <t>ведущий специалист отдела социальной поддержки в поселении Хатанга</t>
  </si>
  <si>
    <t xml:space="preserve">главный бухгалтер </t>
  </si>
  <si>
    <t>Автомобиль:
УАЗ-31622</t>
  </si>
  <si>
    <t>Журавская Татьяна Васильевна</t>
  </si>
  <si>
    <t>заместитель начальника отдела социальной поддержки населения</t>
  </si>
  <si>
    <t>начальник отдела социальной поддержки в поселении Хатанга</t>
  </si>
  <si>
    <t>заместитель начальника отдела социальной поддержки в поселении Хатанга</t>
  </si>
  <si>
    <t>Н.В. Мальцева</t>
  </si>
  <si>
    <t>Перечень объектов недвижимого имущества и транспортные средства, принадлежащих на праве собственности</t>
  </si>
  <si>
    <t>Должность, место работы муниципального служащего</t>
  </si>
  <si>
    <t>Сведения об источниках получения средств, за счет которых совершена сделка (вид приобретенного имущества, источники)</t>
  </si>
  <si>
    <t xml:space="preserve">бухгалтер </t>
  </si>
  <si>
    <t>Волкова 
Татьяна
Александровна</t>
  </si>
  <si>
    <t>общая долевая собственность 19/20 доли квартиры</t>
  </si>
  <si>
    <t>общая долевая собственность 1/20 доли квартиры</t>
  </si>
  <si>
    <t>главный специалист отдела нормативно-методической работы, экономического анализа, прогноза и статистики</t>
  </si>
  <si>
    <t>супруга</t>
  </si>
  <si>
    <t>Автомобиль:
Хундай solaris</t>
  </si>
  <si>
    <t>Cнегоход:
Ski-do skandic WT 550</t>
  </si>
  <si>
    <t>Автомобиль:
"Хундай solaris</t>
  </si>
  <si>
    <t>Автомобиль:
Toyota Premio</t>
  </si>
  <si>
    <t>Снегоход:
Yamaha VK540Е</t>
  </si>
  <si>
    <t>Снегоход:
Буран 640</t>
  </si>
  <si>
    <t>Федоренко Галина Александровна</t>
  </si>
  <si>
    <t>Шаронова Наталья Григорьевна</t>
  </si>
  <si>
    <t>Сведения о доходах, расходах, об имуществе и обязательствах имущественного характера по состоянию на 31 декабря 2016 года муниципальных служащих 
Управления социальной защиты населения Администрации Таймырского Долгано-Ненецкого муниципального района</t>
  </si>
  <si>
    <t>Декларированный годовой доход за 2016 год (тыс.руб.)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</si>
</sst>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" fontId="0" fillId="0" borderId="0" xfId="0" applyNumberFormat="1"/>
    <xf numFmtId="0" fontId="0" fillId="0" borderId="0" xfId="0" applyFill="1" applyBorder="1" applyAlignment="1">
      <alignment wrapText="1"/>
    </xf>
    <xf numFmtId="4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4" fontId="0" fillId="0" borderId="1" xfId="0" applyNumberFormat="1" applyFill="1" applyBorder="1" applyAlignment="1">
      <alignment horizontal="center" vertical="top" wrapText="1"/>
    </xf>
    <xf numFmtId="0" fontId="0" fillId="0" borderId="0" xfId="0" applyFill="1"/>
    <xf numFmtId="0" fontId="1" fillId="0" borderId="5" xfId="0" applyFont="1" applyBorder="1" applyAlignment="1">
      <alignment vertical="top" wrapText="1"/>
    </xf>
    <xf numFmtId="0" fontId="0" fillId="0" borderId="1" xfId="0" applyFill="1" applyBorder="1" applyAlignment="1">
      <alignment horizontal="center" vertical="top"/>
    </xf>
    <xf numFmtId="0" fontId="0" fillId="0" borderId="5" xfId="0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4" fontId="0" fillId="0" borderId="5" xfId="0" applyNumberForma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/>
    </xf>
    <xf numFmtId="0" fontId="0" fillId="0" borderId="7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0" fillId="0" borderId="11" xfId="0" applyFill="1" applyBorder="1" applyAlignment="1">
      <alignment horizontal="center" vertical="top" wrapText="1"/>
    </xf>
    <xf numFmtId="0" fontId="0" fillId="0" borderId="12" xfId="0" applyFill="1" applyBorder="1" applyAlignment="1">
      <alignment vertical="top" wrapText="1"/>
    </xf>
    <xf numFmtId="0" fontId="0" fillId="0" borderId="13" xfId="0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4" fontId="0" fillId="0" borderId="5" xfId="0" applyNumberForma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164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4" fontId="0" fillId="0" borderId="5" xfId="0" applyNumberFormat="1" applyFill="1" applyBorder="1" applyAlignment="1">
      <alignment horizontal="center" vertical="top" wrapText="1"/>
    </xf>
    <xf numFmtId="4" fontId="0" fillId="0" borderId="7" xfId="0" applyNumberFormat="1" applyFill="1" applyBorder="1" applyAlignment="1">
      <alignment horizontal="center" vertical="top" wrapText="1"/>
    </xf>
    <xf numFmtId="4" fontId="0" fillId="0" borderId="6" xfId="0" applyNumberForma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1" xfId="0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0"/>
  <sheetViews>
    <sheetView tabSelected="1" topLeftCell="A25" workbookViewId="0">
      <selection activeCell="J32" sqref="J32:J33"/>
    </sheetView>
  </sheetViews>
  <sheetFormatPr defaultRowHeight="14.4"/>
  <cols>
    <col min="1" max="1" width="20.5546875" customWidth="1"/>
    <col min="2" max="2" width="35.109375" customWidth="1"/>
    <col min="3" max="3" width="16.5546875" customWidth="1"/>
    <col min="4" max="4" width="19.44140625" customWidth="1"/>
    <col min="5" max="5" width="13.88671875" customWidth="1"/>
    <col min="6" max="7" width="17.109375" customWidth="1"/>
    <col min="8" max="8" width="21.44140625" customWidth="1"/>
    <col min="9" max="9" width="13.88671875" customWidth="1"/>
    <col min="10" max="10" width="18.109375" customWidth="1"/>
    <col min="11" max="11" width="17.6640625" customWidth="1"/>
  </cols>
  <sheetData>
    <row r="1" spans="1:11" ht="41.4" customHeight="1">
      <c r="A1" s="50" t="s">
        <v>67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3" spans="1:11" ht="45" customHeight="1">
      <c r="A3" s="54" t="s">
        <v>0</v>
      </c>
      <c r="B3" s="54" t="s">
        <v>51</v>
      </c>
      <c r="C3" s="54" t="s">
        <v>68</v>
      </c>
      <c r="D3" s="56" t="s">
        <v>50</v>
      </c>
      <c r="E3" s="57"/>
      <c r="F3" s="57"/>
      <c r="G3" s="58"/>
      <c r="H3" s="56" t="s">
        <v>4</v>
      </c>
      <c r="I3" s="57"/>
      <c r="J3" s="58"/>
      <c r="K3" s="61" t="s">
        <v>52</v>
      </c>
    </row>
    <row r="4" spans="1:11" ht="86.4">
      <c r="A4" s="55"/>
      <c r="B4" s="55"/>
      <c r="C4" s="55"/>
      <c r="D4" s="5" t="s">
        <v>1</v>
      </c>
      <c r="E4" s="5" t="s">
        <v>2</v>
      </c>
      <c r="F4" s="5" t="s">
        <v>3</v>
      </c>
      <c r="G4" s="10" t="s">
        <v>5</v>
      </c>
      <c r="H4" s="5" t="s">
        <v>1</v>
      </c>
      <c r="I4" s="5" t="s">
        <v>2</v>
      </c>
      <c r="J4" s="5" t="s">
        <v>3</v>
      </c>
      <c r="K4" s="61"/>
    </row>
    <row r="5" spans="1:11" s="9" customFormat="1" ht="43.2">
      <c r="A5" s="6" t="s">
        <v>6</v>
      </c>
      <c r="B5" s="7" t="s">
        <v>42</v>
      </c>
      <c r="C5" s="8">
        <f>(739385.69+7448+191132.86+1423+83479)/1000</f>
        <v>1022.8685499999999</v>
      </c>
      <c r="D5" s="7" t="s">
        <v>31</v>
      </c>
      <c r="E5" s="7">
        <v>35.299999999999997</v>
      </c>
      <c r="F5" s="7" t="s">
        <v>32</v>
      </c>
      <c r="G5" s="7" t="s">
        <v>33</v>
      </c>
      <c r="H5" s="7" t="s">
        <v>33</v>
      </c>
      <c r="I5" s="7" t="s">
        <v>33</v>
      </c>
      <c r="J5" s="7" t="s">
        <v>33</v>
      </c>
      <c r="K5" s="11" t="s">
        <v>33</v>
      </c>
    </row>
    <row r="6" spans="1:11" s="9" customFormat="1">
      <c r="A6" s="7" t="s">
        <v>7</v>
      </c>
      <c r="B6" s="7"/>
      <c r="C6" s="8">
        <f>(602514.38+23993+170000)/1000</f>
        <v>796.50738000000001</v>
      </c>
      <c r="D6" s="7" t="s">
        <v>33</v>
      </c>
      <c r="E6" s="7" t="s">
        <v>33</v>
      </c>
      <c r="F6" s="7" t="s">
        <v>33</v>
      </c>
      <c r="G6" s="7" t="s">
        <v>33</v>
      </c>
      <c r="H6" s="7" t="s">
        <v>31</v>
      </c>
      <c r="I6" s="7">
        <v>35.299999999999997</v>
      </c>
      <c r="J6" s="7" t="s">
        <v>32</v>
      </c>
      <c r="K6" s="11" t="s">
        <v>33</v>
      </c>
    </row>
    <row r="7" spans="1:11" s="9" customFormat="1">
      <c r="A7" s="7" t="s">
        <v>8</v>
      </c>
      <c r="B7" s="7"/>
      <c r="C7" s="8" t="s">
        <v>33</v>
      </c>
      <c r="D7" s="7" t="s">
        <v>33</v>
      </c>
      <c r="E7" s="7" t="s">
        <v>33</v>
      </c>
      <c r="F7" s="7" t="s">
        <v>33</v>
      </c>
      <c r="G7" s="7" t="s">
        <v>33</v>
      </c>
      <c r="H7" s="7" t="s">
        <v>31</v>
      </c>
      <c r="I7" s="7">
        <v>35.299999999999997</v>
      </c>
      <c r="J7" s="7" t="s">
        <v>32</v>
      </c>
      <c r="K7" s="11" t="s">
        <v>33</v>
      </c>
    </row>
    <row r="8" spans="1:11" s="9" customFormat="1" ht="28.8">
      <c r="A8" s="35" t="s">
        <v>41</v>
      </c>
      <c r="B8" s="7" t="s">
        <v>16</v>
      </c>
      <c r="C8" s="33">
        <f>(795994.71+210200.97)/1000</f>
        <v>1006.1956799999999</v>
      </c>
      <c r="D8" s="7" t="s">
        <v>31</v>
      </c>
      <c r="E8" s="7">
        <v>30.4</v>
      </c>
      <c r="F8" s="7" t="s">
        <v>32</v>
      </c>
      <c r="G8" s="30" t="s">
        <v>33</v>
      </c>
      <c r="H8" s="30" t="s">
        <v>33</v>
      </c>
      <c r="I8" s="30" t="s">
        <v>33</v>
      </c>
      <c r="J8" s="30" t="s">
        <v>33</v>
      </c>
      <c r="K8" s="14" t="s">
        <v>33</v>
      </c>
    </row>
    <row r="9" spans="1:11" s="9" customFormat="1">
      <c r="A9" s="7" t="s">
        <v>58</v>
      </c>
      <c r="B9" s="7"/>
      <c r="C9" s="8">
        <f>504631.4/1000</f>
        <v>504.63140000000004</v>
      </c>
      <c r="D9" s="7" t="s">
        <v>33</v>
      </c>
      <c r="E9" s="7" t="s">
        <v>33</v>
      </c>
      <c r="F9" s="7" t="s">
        <v>33</v>
      </c>
      <c r="G9" s="7" t="s">
        <v>33</v>
      </c>
      <c r="H9" s="7" t="s">
        <v>31</v>
      </c>
      <c r="I9" s="7">
        <v>30.4</v>
      </c>
      <c r="J9" s="7" t="s">
        <v>32</v>
      </c>
      <c r="K9" s="11" t="s">
        <v>33</v>
      </c>
    </row>
    <row r="10" spans="1:11" s="9" customFormat="1" ht="20.399999999999999" customHeight="1">
      <c r="A10" s="51" t="s">
        <v>10</v>
      </c>
      <c r="B10" s="40" t="s">
        <v>20</v>
      </c>
      <c r="C10" s="44">
        <f>(1140395.81+2392.61+221833.04)/1000</f>
        <v>1364.6214600000003</v>
      </c>
      <c r="D10" s="7" t="s">
        <v>31</v>
      </c>
      <c r="E10" s="7">
        <v>54.4</v>
      </c>
      <c r="F10" s="7" t="s">
        <v>32</v>
      </c>
      <c r="G10" s="40" t="s">
        <v>33</v>
      </c>
      <c r="H10" s="40" t="s">
        <v>33</v>
      </c>
      <c r="I10" s="40" t="s">
        <v>33</v>
      </c>
      <c r="J10" s="40" t="s">
        <v>33</v>
      </c>
      <c r="K10" s="47" t="s">
        <v>33</v>
      </c>
    </row>
    <row r="11" spans="1:11" s="9" customFormat="1" ht="19.2" customHeight="1">
      <c r="A11" s="52"/>
      <c r="B11" s="41"/>
      <c r="C11" s="45"/>
      <c r="D11" s="7" t="s">
        <v>31</v>
      </c>
      <c r="E11" s="7">
        <v>29.9</v>
      </c>
      <c r="F11" s="7" t="s">
        <v>32</v>
      </c>
      <c r="G11" s="41"/>
      <c r="H11" s="41"/>
      <c r="I11" s="41"/>
      <c r="J11" s="41"/>
      <c r="K11" s="49"/>
    </row>
    <row r="12" spans="1:11" s="9" customFormat="1">
      <c r="A12" s="52"/>
      <c r="B12" s="41"/>
      <c r="C12" s="45"/>
      <c r="D12" s="7" t="s">
        <v>40</v>
      </c>
      <c r="E12" s="36">
        <v>32</v>
      </c>
      <c r="F12" s="7" t="s">
        <v>32</v>
      </c>
      <c r="G12" s="41"/>
      <c r="H12" s="41"/>
      <c r="I12" s="41"/>
      <c r="J12" s="41"/>
      <c r="K12" s="49"/>
    </row>
    <row r="13" spans="1:11" s="9" customFormat="1">
      <c r="A13" s="53"/>
      <c r="B13" s="42"/>
      <c r="C13" s="46"/>
      <c r="D13" s="7" t="s">
        <v>35</v>
      </c>
      <c r="E13" s="36">
        <v>32</v>
      </c>
      <c r="F13" s="7" t="s">
        <v>32</v>
      </c>
      <c r="G13" s="42"/>
      <c r="H13" s="42"/>
      <c r="I13" s="42"/>
      <c r="J13" s="42"/>
      <c r="K13" s="48"/>
    </row>
    <row r="14" spans="1:11" s="9" customFormat="1" ht="18.75" customHeight="1">
      <c r="A14" s="40" t="s">
        <v>7</v>
      </c>
      <c r="B14" s="40"/>
      <c r="C14" s="44">
        <f>(819697.3+247749.25+14304.7)/1000</f>
        <v>1081.75125</v>
      </c>
      <c r="D14" s="7" t="s">
        <v>31</v>
      </c>
      <c r="E14" s="7">
        <v>51.8</v>
      </c>
      <c r="F14" s="7" t="s">
        <v>32</v>
      </c>
      <c r="G14" s="40" t="s">
        <v>63</v>
      </c>
      <c r="H14" s="7" t="s">
        <v>31</v>
      </c>
      <c r="I14" s="7">
        <v>54.4</v>
      </c>
      <c r="J14" s="7" t="s">
        <v>32</v>
      </c>
      <c r="K14" s="47" t="s">
        <v>33</v>
      </c>
    </row>
    <row r="15" spans="1:11" s="9" customFormat="1">
      <c r="A15" s="42"/>
      <c r="B15" s="42"/>
      <c r="C15" s="46"/>
      <c r="D15" s="39" t="s">
        <v>40</v>
      </c>
      <c r="E15" s="7">
        <v>32.799999999999997</v>
      </c>
      <c r="F15" s="7" t="s">
        <v>32</v>
      </c>
      <c r="G15" s="42"/>
      <c r="H15" s="13" t="s">
        <v>35</v>
      </c>
      <c r="I15" s="13">
        <v>32.799999999999997</v>
      </c>
      <c r="J15" s="7" t="s">
        <v>32</v>
      </c>
      <c r="K15" s="48"/>
    </row>
    <row r="16" spans="1:11" s="9" customFormat="1">
      <c r="A16" s="7" t="s">
        <v>8</v>
      </c>
      <c r="B16" s="7"/>
      <c r="C16" s="8">
        <f>5800/1000</f>
        <v>5.8</v>
      </c>
      <c r="D16" s="7" t="s">
        <v>33</v>
      </c>
      <c r="E16" s="7" t="s">
        <v>33</v>
      </c>
      <c r="F16" s="7" t="s">
        <v>33</v>
      </c>
      <c r="G16" s="7" t="s">
        <v>33</v>
      </c>
      <c r="H16" s="7" t="s">
        <v>31</v>
      </c>
      <c r="I16" s="7">
        <v>54.4</v>
      </c>
      <c r="J16" s="7" t="s">
        <v>32</v>
      </c>
      <c r="K16" s="11" t="s">
        <v>33</v>
      </c>
    </row>
    <row r="17" spans="1:11" s="9" customFormat="1" ht="19.5" customHeight="1">
      <c r="A17" s="51" t="s">
        <v>12</v>
      </c>
      <c r="B17" s="40" t="s">
        <v>13</v>
      </c>
      <c r="C17" s="44">
        <f>(1146570.15+181628.37+365987.91+48493.01)/1000</f>
        <v>1742.6794399999999</v>
      </c>
      <c r="D17" s="36" t="s">
        <v>31</v>
      </c>
      <c r="E17" s="36">
        <v>67.3</v>
      </c>
      <c r="F17" s="36" t="s">
        <v>32</v>
      </c>
      <c r="G17" s="40" t="s">
        <v>33</v>
      </c>
      <c r="H17" s="40" t="s">
        <v>33</v>
      </c>
      <c r="I17" s="40" t="s">
        <v>33</v>
      </c>
      <c r="J17" s="40" t="s">
        <v>33</v>
      </c>
      <c r="K17" s="47" t="s">
        <v>33</v>
      </c>
    </row>
    <row r="18" spans="1:11" s="9" customFormat="1">
      <c r="A18" s="52"/>
      <c r="B18" s="41"/>
      <c r="C18" s="45"/>
      <c r="D18" s="36" t="s">
        <v>31</v>
      </c>
      <c r="E18" s="36">
        <v>31.5</v>
      </c>
      <c r="F18" s="36" t="s">
        <v>32</v>
      </c>
      <c r="G18" s="41"/>
      <c r="H18" s="41"/>
      <c r="I18" s="41"/>
      <c r="J18" s="41"/>
      <c r="K18" s="49"/>
    </row>
    <row r="19" spans="1:11" s="9" customFormat="1">
      <c r="A19" s="53"/>
      <c r="B19" s="42"/>
      <c r="C19" s="46"/>
      <c r="D19" s="36" t="s">
        <v>31</v>
      </c>
      <c r="E19" s="36">
        <v>48</v>
      </c>
      <c r="F19" s="36" t="s">
        <v>32</v>
      </c>
      <c r="G19" s="42"/>
      <c r="H19" s="42"/>
      <c r="I19" s="42"/>
      <c r="J19" s="42"/>
      <c r="K19" s="48"/>
    </row>
    <row r="20" spans="1:11" s="9" customFormat="1" ht="43.2">
      <c r="A20" s="51" t="s">
        <v>54</v>
      </c>
      <c r="B20" s="40" t="s">
        <v>29</v>
      </c>
      <c r="C20" s="44">
        <f>(700774.11+10000+60000+150086.49)/1000</f>
        <v>920.86059999999998</v>
      </c>
      <c r="D20" s="7" t="s">
        <v>37</v>
      </c>
      <c r="E20" s="7">
        <v>46.2</v>
      </c>
      <c r="F20" s="7" t="s">
        <v>32</v>
      </c>
      <c r="G20" s="40" t="s">
        <v>62</v>
      </c>
      <c r="H20" s="40" t="s">
        <v>33</v>
      </c>
      <c r="I20" s="40" t="s">
        <v>33</v>
      </c>
      <c r="J20" s="40" t="s">
        <v>33</v>
      </c>
      <c r="K20" s="47" t="s">
        <v>33</v>
      </c>
    </row>
    <row r="21" spans="1:11" s="9" customFormat="1">
      <c r="A21" s="52"/>
      <c r="B21" s="41"/>
      <c r="C21" s="45"/>
      <c r="D21" s="7" t="s">
        <v>31</v>
      </c>
      <c r="E21" s="7">
        <v>42.4</v>
      </c>
      <c r="F21" s="7" t="s">
        <v>32</v>
      </c>
      <c r="G21" s="41"/>
      <c r="H21" s="41"/>
      <c r="I21" s="41"/>
      <c r="J21" s="41"/>
      <c r="K21" s="49"/>
    </row>
    <row r="22" spans="1:11" s="9" customFormat="1" ht="43.2">
      <c r="A22" s="52"/>
      <c r="B22" s="41"/>
      <c r="C22" s="45"/>
      <c r="D22" s="7" t="s">
        <v>34</v>
      </c>
      <c r="E22" s="7">
        <v>55.5</v>
      </c>
      <c r="F22" s="7" t="s">
        <v>32</v>
      </c>
      <c r="G22" s="41"/>
      <c r="H22" s="41"/>
      <c r="I22" s="41"/>
      <c r="J22" s="41"/>
      <c r="K22" s="49"/>
    </row>
    <row r="23" spans="1:11" s="9" customFormat="1" ht="43.2">
      <c r="A23" s="53"/>
      <c r="B23" s="42"/>
      <c r="C23" s="46"/>
      <c r="D23" s="7" t="s">
        <v>55</v>
      </c>
      <c r="E23" s="7">
        <v>60.5</v>
      </c>
      <c r="F23" s="7" t="s">
        <v>32</v>
      </c>
      <c r="G23" s="42"/>
      <c r="H23" s="42"/>
      <c r="I23" s="42"/>
      <c r="J23" s="42"/>
      <c r="K23" s="48"/>
    </row>
    <row r="24" spans="1:11" s="9" customFormat="1">
      <c r="A24" s="40" t="s">
        <v>7</v>
      </c>
      <c r="B24" s="40"/>
      <c r="C24" s="44">
        <f>(769455.33+440000)/1000</f>
        <v>1209.45533</v>
      </c>
      <c r="D24" s="7" t="s">
        <v>31</v>
      </c>
      <c r="E24" s="7">
        <v>47.7</v>
      </c>
      <c r="F24" s="7" t="s">
        <v>32</v>
      </c>
      <c r="G24" s="40" t="s">
        <v>33</v>
      </c>
      <c r="H24" s="40" t="s">
        <v>33</v>
      </c>
      <c r="I24" s="40" t="s">
        <v>33</v>
      </c>
      <c r="J24" s="40" t="s">
        <v>33</v>
      </c>
      <c r="K24" s="47" t="s">
        <v>33</v>
      </c>
    </row>
    <row r="25" spans="1:11" s="9" customFormat="1" ht="43.2">
      <c r="A25" s="41"/>
      <c r="B25" s="41"/>
      <c r="C25" s="45"/>
      <c r="D25" s="7" t="s">
        <v>37</v>
      </c>
      <c r="E25" s="7">
        <v>46.2</v>
      </c>
      <c r="F25" s="7" t="s">
        <v>32</v>
      </c>
      <c r="G25" s="41"/>
      <c r="H25" s="41"/>
      <c r="I25" s="41"/>
      <c r="J25" s="41"/>
      <c r="K25" s="49"/>
    </row>
    <row r="26" spans="1:11" s="9" customFormat="1" ht="43.2">
      <c r="A26" s="41"/>
      <c r="B26" s="41"/>
      <c r="C26" s="45"/>
      <c r="D26" s="7" t="s">
        <v>34</v>
      </c>
      <c r="E26" s="7">
        <v>55.5</v>
      </c>
      <c r="F26" s="7" t="s">
        <v>32</v>
      </c>
      <c r="G26" s="41"/>
      <c r="H26" s="41"/>
      <c r="I26" s="41"/>
      <c r="J26" s="41"/>
      <c r="K26" s="49"/>
    </row>
    <row r="27" spans="1:11" s="9" customFormat="1" ht="43.2">
      <c r="A27" s="42"/>
      <c r="B27" s="42"/>
      <c r="C27" s="46"/>
      <c r="D27" s="7" t="s">
        <v>56</v>
      </c>
      <c r="E27" s="7">
        <v>60.5</v>
      </c>
      <c r="F27" s="7" t="s">
        <v>32</v>
      </c>
      <c r="G27" s="42"/>
      <c r="H27" s="42"/>
      <c r="I27" s="42"/>
      <c r="J27" s="42"/>
      <c r="K27" s="48"/>
    </row>
    <row r="28" spans="1:11" s="9" customFormat="1" ht="43.2">
      <c r="A28" s="40" t="s">
        <v>8</v>
      </c>
      <c r="B28" s="40"/>
      <c r="C28" s="44" t="s">
        <v>33</v>
      </c>
      <c r="D28" s="7" t="s">
        <v>37</v>
      </c>
      <c r="E28" s="7">
        <v>43</v>
      </c>
      <c r="F28" s="7" t="s">
        <v>32</v>
      </c>
      <c r="G28" s="40" t="s">
        <v>33</v>
      </c>
      <c r="H28" s="40" t="s">
        <v>33</v>
      </c>
      <c r="I28" s="40" t="s">
        <v>33</v>
      </c>
      <c r="J28" s="40" t="s">
        <v>33</v>
      </c>
      <c r="K28" s="47" t="s">
        <v>33</v>
      </c>
    </row>
    <row r="29" spans="1:11" s="9" customFormat="1" ht="43.2">
      <c r="A29" s="41"/>
      <c r="B29" s="41"/>
      <c r="C29" s="45"/>
      <c r="D29" s="7" t="s">
        <v>34</v>
      </c>
      <c r="E29" s="7">
        <v>55.5</v>
      </c>
      <c r="F29" s="7" t="s">
        <v>32</v>
      </c>
      <c r="G29" s="41"/>
      <c r="H29" s="41"/>
      <c r="I29" s="41"/>
      <c r="J29" s="41"/>
      <c r="K29" s="49"/>
    </row>
    <row r="30" spans="1:11" s="9" customFormat="1" ht="43.2">
      <c r="A30" s="42"/>
      <c r="B30" s="42"/>
      <c r="C30" s="46"/>
      <c r="D30" s="7" t="s">
        <v>37</v>
      </c>
      <c r="E30" s="7">
        <v>48</v>
      </c>
      <c r="F30" s="7" t="s">
        <v>32</v>
      </c>
      <c r="G30" s="42"/>
      <c r="H30" s="42"/>
      <c r="I30" s="42"/>
      <c r="J30" s="42"/>
      <c r="K30" s="48"/>
    </row>
    <row r="31" spans="1:11" s="9" customFormat="1" ht="45" customHeight="1">
      <c r="A31" s="18" t="s">
        <v>14</v>
      </c>
      <c r="B31" s="15" t="s">
        <v>11</v>
      </c>
      <c r="C31" s="17">
        <f>(890119.22+621.07+194345.51)/1000</f>
        <v>1085.0857999999998</v>
      </c>
      <c r="D31" s="7" t="s">
        <v>31</v>
      </c>
      <c r="E31" s="7">
        <v>33.700000000000003</v>
      </c>
      <c r="F31" s="7" t="s">
        <v>32</v>
      </c>
      <c r="G31" s="30" t="s">
        <v>61</v>
      </c>
      <c r="H31" s="15" t="s">
        <v>31</v>
      </c>
      <c r="I31" s="15">
        <v>42.4</v>
      </c>
      <c r="J31" s="15" t="s">
        <v>32</v>
      </c>
      <c r="K31" s="11" t="s">
        <v>33</v>
      </c>
    </row>
    <row r="32" spans="1:11" s="9" customFormat="1" ht="30" customHeight="1">
      <c r="A32" s="40" t="s">
        <v>7</v>
      </c>
      <c r="B32" s="40"/>
      <c r="C32" s="44">
        <f>(700847.91+3207.46+25381.58)/1000</f>
        <v>729.43694999999991</v>
      </c>
      <c r="D32" s="7" t="s">
        <v>35</v>
      </c>
      <c r="E32" s="7">
        <v>400</v>
      </c>
      <c r="F32" s="7" t="s">
        <v>32</v>
      </c>
      <c r="G32" s="7" t="s">
        <v>33</v>
      </c>
      <c r="H32" s="40" t="s">
        <v>31</v>
      </c>
      <c r="I32" s="40">
        <v>42.4</v>
      </c>
      <c r="J32" s="40" t="s">
        <v>32</v>
      </c>
      <c r="K32" s="47" t="s">
        <v>33</v>
      </c>
    </row>
    <row r="33" spans="1:11" s="9" customFormat="1">
      <c r="A33" s="42"/>
      <c r="B33" s="42"/>
      <c r="C33" s="46"/>
      <c r="D33" s="7" t="s">
        <v>36</v>
      </c>
      <c r="E33" s="7">
        <v>69.8</v>
      </c>
      <c r="F33" s="7" t="s">
        <v>32</v>
      </c>
      <c r="G33" s="7" t="s">
        <v>33</v>
      </c>
      <c r="H33" s="42"/>
      <c r="I33" s="42"/>
      <c r="J33" s="42"/>
      <c r="K33" s="48"/>
    </row>
    <row r="34" spans="1:11" s="9" customFormat="1" ht="49.8" customHeight="1">
      <c r="A34" s="6" t="s">
        <v>15</v>
      </c>
      <c r="B34" s="7" t="s">
        <v>16</v>
      </c>
      <c r="C34" s="8">
        <f>(785930.47+147276.13)/1000</f>
        <v>933.20659999999998</v>
      </c>
      <c r="D34" s="7" t="s">
        <v>31</v>
      </c>
      <c r="E34" s="7">
        <v>64.7</v>
      </c>
      <c r="F34" s="7" t="s">
        <v>32</v>
      </c>
      <c r="G34" s="7" t="s">
        <v>60</v>
      </c>
      <c r="H34" s="7" t="s">
        <v>33</v>
      </c>
      <c r="I34" s="7" t="s">
        <v>33</v>
      </c>
      <c r="J34" s="7" t="s">
        <v>33</v>
      </c>
      <c r="K34" s="11" t="s">
        <v>33</v>
      </c>
    </row>
    <row r="35" spans="1:11" s="9" customFormat="1" ht="22.8" customHeight="1">
      <c r="A35" s="29" t="s">
        <v>7</v>
      </c>
      <c r="B35" s="7"/>
      <c r="C35" s="8">
        <f>856164.35/1000</f>
        <v>856.16435000000001</v>
      </c>
      <c r="D35" s="7" t="s">
        <v>33</v>
      </c>
      <c r="E35" s="7" t="s">
        <v>33</v>
      </c>
      <c r="F35" s="7" t="s">
        <v>33</v>
      </c>
      <c r="G35" s="7" t="s">
        <v>33</v>
      </c>
      <c r="H35" s="7" t="s">
        <v>31</v>
      </c>
      <c r="I35" s="7">
        <v>64.7</v>
      </c>
      <c r="J35" s="7" t="s">
        <v>32</v>
      </c>
      <c r="K35" s="11" t="s">
        <v>33</v>
      </c>
    </row>
    <row r="36" spans="1:11" s="9" customFormat="1" ht="31.5" customHeight="1">
      <c r="A36" s="51" t="s">
        <v>17</v>
      </c>
      <c r="B36" s="40" t="s">
        <v>43</v>
      </c>
      <c r="C36" s="44">
        <f>(1316497.65+609.45+1000+251018.31+28352.02)/1000</f>
        <v>1597.4774299999999</v>
      </c>
      <c r="D36" s="7" t="s">
        <v>31</v>
      </c>
      <c r="E36" s="7">
        <v>65.099999999999994</v>
      </c>
      <c r="F36" s="7" t="s">
        <v>32</v>
      </c>
      <c r="G36" s="12" t="s">
        <v>44</v>
      </c>
      <c r="H36" s="40" t="s">
        <v>35</v>
      </c>
      <c r="I36" s="40">
        <v>46</v>
      </c>
      <c r="J36" s="40" t="s">
        <v>32</v>
      </c>
      <c r="K36" s="47" t="s">
        <v>33</v>
      </c>
    </row>
    <row r="37" spans="1:11" s="9" customFormat="1" ht="33.6" customHeight="1">
      <c r="A37" s="53"/>
      <c r="B37" s="42"/>
      <c r="C37" s="46"/>
      <c r="D37" s="7" t="s">
        <v>40</v>
      </c>
      <c r="E37" s="7">
        <v>27</v>
      </c>
      <c r="F37" s="7" t="s">
        <v>32</v>
      </c>
      <c r="G37" s="12" t="s">
        <v>59</v>
      </c>
      <c r="H37" s="42"/>
      <c r="I37" s="42"/>
      <c r="J37" s="42"/>
      <c r="K37" s="48"/>
    </row>
    <row r="38" spans="1:11" s="9" customFormat="1" ht="51.6" customHeight="1">
      <c r="A38" s="51" t="s">
        <v>45</v>
      </c>
      <c r="B38" s="40" t="s">
        <v>46</v>
      </c>
      <c r="C38" s="44">
        <f>(898770.98+186867.49)/1000</f>
        <v>1085.6384699999999</v>
      </c>
      <c r="D38" s="7" t="s">
        <v>37</v>
      </c>
      <c r="E38" s="7">
        <v>44.7</v>
      </c>
      <c r="F38" s="7" t="s">
        <v>32</v>
      </c>
      <c r="G38" s="60" t="s">
        <v>33</v>
      </c>
      <c r="H38" s="60" t="s">
        <v>33</v>
      </c>
      <c r="I38" s="60" t="s">
        <v>33</v>
      </c>
      <c r="J38" s="60" t="s">
        <v>33</v>
      </c>
      <c r="K38" s="43" t="s">
        <v>33</v>
      </c>
    </row>
    <row r="39" spans="1:11" s="9" customFormat="1" ht="18.600000000000001" customHeight="1">
      <c r="A39" s="52"/>
      <c r="B39" s="41"/>
      <c r="C39" s="45"/>
      <c r="D39" s="7" t="s">
        <v>31</v>
      </c>
      <c r="E39" s="7">
        <v>49.5</v>
      </c>
      <c r="F39" s="7" t="s">
        <v>32</v>
      </c>
      <c r="G39" s="60"/>
      <c r="H39" s="60"/>
      <c r="I39" s="60"/>
      <c r="J39" s="60"/>
      <c r="K39" s="43"/>
    </row>
    <row r="40" spans="1:11" s="9" customFormat="1" ht="18.600000000000001" customHeight="1">
      <c r="A40" s="52"/>
      <c r="B40" s="42"/>
      <c r="C40" s="46"/>
      <c r="D40" s="7" t="s">
        <v>31</v>
      </c>
      <c r="E40" s="7">
        <v>36.9</v>
      </c>
      <c r="F40" s="7" t="s">
        <v>32</v>
      </c>
      <c r="G40" s="60"/>
      <c r="H40" s="60"/>
      <c r="I40" s="60"/>
      <c r="J40" s="60"/>
      <c r="K40" s="43"/>
    </row>
    <row r="41" spans="1:11" s="9" customFormat="1" ht="32.4" customHeight="1">
      <c r="A41" s="29" t="s">
        <v>7</v>
      </c>
      <c r="B41" s="12"/>
      <c r="C41" s="17">
        <f>(867037.01+428026)/1000</f>
        <v>1295.0630100000001</v>
      </c>
      <c r="D41" s="7" t="s">
        <v>33</v>
      </c>
      <c r="E41" s="7" t="s">
        <v>33</v>
      </c>
      <c r="F41" s="7" t="s">
        <v>33</v>
      </c>
      <c r="G41" s="31" t="s">
        <v>64</v>
      </c>
      <c r="H41" s="16" t="s">
        <v>31</v>
      </c>
      <c r="I41" s="16">
        <v>36.9</v>
      </c>
      <c r="J41" s="16" t="s">
        <v>32</v>
      </c>
      <c r="K41" s="14" t="s">
        <v>33</v>
      </c>
    </row>
    <row r="42" spans="1:11" s="9" customFormat="1" ht="33.6" customHeight="1">
      <c r="A42" s="35" t="s">
        <v>18</v>
      </c>
      <c r="B42" s="12" t="s">
        <v>47</v>
      </c>
      <c r="C42" s="33">
        <f>(1002326.83+222200.07)/1000</f>
        <v>1224.5268999999998</v>
      </c>
      <c r="D42" s="7" t="s">
        <v>31</v>
      </c>
      <c r="E42" s="7">
        <v>53.3</v>
      </c>
      <c r="F42" s="7" t="s">
        <v>32</v>
      </c>
      <c r="G42" s="30" t="s">
        <v>33</v>
      </c>
      <c r="H42" s="30" t="s">
        <v>33</v>
      </c>
      <c r="I42" s="7" t="s">
        <v>33</v>
      </c>
      <c r="J42" s="7" t="s">
        <v>33</v>
      </c>
      <c r="K42" s="11" t="s">
        <v>33</v>
      </c>
    </row>
    <row r="43" spans="1:11" s="9" customFormat="1" ht="43.2">
      <c r="A43" s="51" t="s">
        <v>19</v>
      </c>
      <c r="B43" s="40" t="s">
        <v>16</v>
      </c>
      <c r="C43" s="44">
        <f>(869233.05+68295.83+275023.23+8745.13+29886.21+187863.56+989360.88)/1000</f>
        <v>2428.4078899999995</v>
      </c>
      <c r="D43" s="7" t="s">
        <v>37</v>
      </c>
      <c r="E43" s="7">
        <v>51.9</v>
      </c>
      <c r="F43" s="7" t="s">
        <v>32</v>
      </c>
      <c r="G43" s="23" t="s">
        <v>33</v>
      </c>
      <c r="H43" s="15" t="s">
        <v>33</v>
      </c>
      <c r="I43" s="26" t="s">
        <v>33</v>
      </c>
      <c r="J43" s="15" t="s">
        <v>33</v>
      </c>
      <c r="K43" s="19" t="s">
        <v>33</v>
      </c>
    </row>
    <row r="44" spans="1:11" s="9" customFormat="1">
      <c r="A44" s="52"/>
      <c r="B44" s="41"/>
      <c r="C44" s="45"/>
      <c r="D44" s="7" t="s">
        <v>31</v>
      </c>
      <c r="E44" s="7">
        <v>41.8</v>
      </c>
      <c r="F44" s="7" t="s">
        <v>32</v>
      </c>
      <c r="G44" s="24"/>
      <c r="H44" s="20"/>
      <c r="I44" s="27"/>
      <c r="J44" s="20"/>
      <c r="K44" s="19" t="s">
        <v>33</v>
      </c>
    </row>
    <row r="45" spans="1:11" s="9" customFormat="1">
      <c r="A45" s="52"/>
      <c r="B45" s="41"/>
      <c r="C45" s="45"/>
      <c r="D45" s="7" t="s">
        <v>31</v>
      </c>
      <c r="E45" s="7">
        <v>30.9</v>
      </c>
      <c r="F45" s="7" t="s">
        <v>32</v>
      </c>
      <c r="G45" s="24"/>
      <c r="H45" s="20"/>
      <c r="I45" s="27"/>
      <c r="J45" s="20"/>
      <c r="K45" s="19" t="s">
        <v>33</v>
      </c>
    </row>
    <row r="46" spans="1:11" s="9" customFormat="1">
      <c r="A46" s="52"/>
      <c r="B46" s="41"/>
      <c r="C46" s="45"/>
      <c r="D46" s="7" t="s">
        <v>31</v>
      </c>
      <c r="E46" s="7">
        <v>75.2</v>
      </c>
      <c r="F46" s="7" t="s">
        <v>32</v>
      </c>
      <c r="G46" s="24"/>
      <c r="H46" s="20"/>
      <c r="I46" s="27"/>
      <c r="J46" s="20"/>
      <c r="K46" s="21" t="s">
        <v>33</v>
      </c>
    </row>
    <row r="47" spans="1:11" s="9" customFormat="1">
      <c r="A47" s="52"/>
      <c r="B47" s="41"/>
      <c r="C47" s="45"/>
      <c r="D47" s="7" t="s">
        <v>35</v>
      </c>
      <c r="E47" s="7">
        <v>500</v>
      </c>
      <c r="F47" s="7" t="s">
        <v>32</v>
      </c>
      <c r="G47" s="24"/>
      <c r="H47" s="20"/>
      <c r="I47" s="27"/>
      <c r="J47" s="20"/>
      <c r="K47" s="19" t="s">
        <v>33</v>
      </c>
    </row>
    <row r="48" spans="1:11" s="9" customFormat="1">
      <c r="A48" s="53"/>
      <c r="B48" s="42"/>
      <c r="C48" s="46"/>
      <c r="D48" s="7" t="s">
        <v>38</v>
      </c>
      <c r="E48" s="7">
        <v>17</v>
      </c>
      <c r="F48" s="7" t="s">
        <v>32</v>
      </c>
      <c r="G48" s="25"/>
      <c r="H48" s="22"/>
      <c r="I48" s="28"/>
      <c r="J48" s="22"/>
      <c r="K48" s="19" t="s">
        <v>33</v>
      </c>
    </row>
    <row r="49" spans="1:11" s="9" customFormat="1" ht="31.2" customHeight="1">
      <c r="A49" s="51" t="s">
        <v>21</v>
      </c>
      <c r="B49" s="40" t="s">
        <v>53</v>
      </c>
      <c r="C49" s="44">
        <f>(884164.07+83863.39+100386.81+162656.31)/1000</f>
        <v>1231.0705800000001</v>
      </c>
      <c r="D49" s="7" t="s">
        <v>31</v>
      </c>
      <c r="E49" s="7">
        <v>43.8</v>
      </c>
      <c r="F49" s="7" t="s">
        <v>32</v>
      </c>
      <c r="G49" s="40" t="s">
        <v>33</v>
      </c>
      <c r="H49" s="41" t="s">
        <v>33</v>
      </c>
      <c r="I49" s="40" t="s">
        <v>33</v>
      </c>
      <c r="J49" s="40" t="s">
        <v>33</v>
      </c>
      <c r="K49" s="47" t="s">
        <v>33</v>
      </c>
    </row>
    <row r="50" spans="1:11" s="9" customFormat="1" ht="18" customHeight="1">
      <c r="A50" s="52"/>
      <c r="B50" s="41"/>
      <c r="C50" s="45"/>
      <c r="D50" s="7" t="s">
        <v>31</v>
      </c>
      <c r="E50" s="7">
        <v>16.600000000000001</v>
      </c>
      <c r="F50" s="7" t="s">
        <v>32</v>
      </c>
      <c r="G50" s="41"/>
      <c r="H50" s="41"/>
      <c r="I50" s="41"/>
      <c r="J50" s="41"/>
      <c r="K50" s="49"/>
    </row>
    <row r="51" spans="1:11" s="9" customFormat="1">
      <c r="A51" s="53"/>
      <c r="B51" s="42"/>
      <c r="C51" s="46"/>
      <c r="D51" s="7" t="s">
        <v>31</v>
      </c>
      <c r="E51" s="7">
        <v>40.799999999999997</v>
      </c>
      <c r="F51" s="7" t="s">
        <v>32</v>
      </c>
      <c r="G51" s="42"/>
      <c r="H51" s="42"/>
      <c r="I51" s="42"/>
      <c r="J51" s="42"/>
      <c r="K51" s="48"/>
    </row>
    <row r="52" spans="1:11" s="9" customFormat="1" ht="43.2">
      <c r="A52" s="35" t="s">
        <v>22</v>
      </c>
      <c r="B52" s="30" t="s">
        <v>11</v>
      </c>
      <c r="C52" s="33">
        <f>(914720.11+587.49+193058+207973.59+23245.07+8745.13)/1000</f>
        <v>1348.3293900000001</v>
      </c>
      <c r="D52" s="7" t="s">
        <v>34</v>
      </c>
      <c r="E52" s="7">
        <v>52.9</v>
      </c>
      <c r="F52" s="7" t="s">
        <v>32</v>
      </c>
      <c r="G52" s="7" t="s">
        <v>33</v>
      </c>
      <c r="H52" s="32" t="s">
        <v>31</v>
      </c>
      <c r="I52" s="32">
        <v>52.6</v>
      </c>
      <c r="J52" s="32" t="s">
        <v>32</v>
      </c>
      <c r="K52" s="11" t="s">
        <v>33</v>
      </c>
    </row>
    <row r="53" spans="1:11" s="9" customFormat="1">
      <c r="A53" s="51" t="s">
        <v>23</v>
      </c>
      <c r="B53" s="40" t="s">
        <v>24</v>
      </c>
      <c r="C53" s="44">
        <f>(1232949.19+252471)/1000</f>
        <v>1485.42019</v>
      </c>
      <c r="D53" s="7" t="s">
        <v>31</v>
      </c>
      <c r="E53" s="7">
        <v>29.7</v>
      </c>
      <c r="F53" s="7" t="s">
        <v>32</v>
      </c>
      <c r="G53" s="40" t="s">
        <v>33</v>
      </c>
      <c r="H53" s="40" t="s">
        <v>33</v>
      </c>
      <c r="I53" s="40" t="s">
        <v>33</v>
      </c>
      <c r="J53" s="40" t="s">
        <v>33</v>
      </c>
      <c r="K53" s="47" t="s">
        <v>33</v>
      </c>
    </row>
    <row r="54" spans="1:11" s="9" customFormat="1">
      <c r="A54" s="52"/>
      <c r="B54" s="41"/>
      <c r="C54" s="45"/>
      <c r="D54" s="7" t="s">
        <v>31</v>
      </c>
      <c r="E54" s="7">
        <v>51.1</v>
      </c>
      <c r="F54" s="7" t="s">
        <v>32</v>
      </c>
      <c r="G54" s="41"/>
      <c r="H54" s="41"/>
      <c r="I54" s="41"/>
      <c r="J54" s="41"/>
      <c r="K54" s="49"/>
    </row>
    <row r="55" spans="1:11" s="9" customFormat="1" ht="30.6" customHeight="1">
      <c r="A55" s="53"/>
      <c r="B55" s="42"/>
      <c r="C55" s="46"/>
      <c r="D55" s="7" t="s">
        <v>31</v>
      </c>
      <c r="E55" s="7">
        <v>43.4</v>
      </c>
      <c r="F55" s="7" t="s">
        <v>32</v>
      </c>
      <c r="G55" s="42"/>
      <c r="H55" s="42"/>
      <c r="I55" s="42"/>
      <c r="J55" s="42"/>
      <c r="K55" s="48"/>
    </row>
    <row r="56" spans="1:11" s="9" customFormat="1" ht="43.2">
      <c r="A56" s="6" t="s">
        <v>25</v>
      </c>
      <c r="B56" s="7" t="s">
        <v>16</v>
      </c>
      <c r="C56" s="8">
        <f>(728105.77+135542.56)/1000</f>
        <v>863.6483300000001</v>
      </c>
      <c r="D56" s="7" t="s">
        <v>37</v>
      </c>
      <c r="E56" s="7">
        <v>48.3</v>
      </c>
      <c r="F56" s="7" t="s">
        <v>32</v>
      </c>
      <c r="G56" s="7" t="s">
        <v>33</v>
      </c>
      <c r="H56" s="7" t="s">
        <v>33</v>
      </c>
      <c r="I56" s="7" t="s">
        <v>33</v>
      </c>
      <c r="J56" s="7" t="s">
        <v>33</v>
      </c>
      <c r="K56" s="11" t="s">
        <v>33</v>
      </c>
    </row>
    <row r="57" spans="1:11" s="9" customFormat="1" ht="43.2">
      <c r="A57" s="6" t="s">
        <v>26</v>
      </c>
      <c r="B57" s="7" t="s">
        <v>11</v>
      </c>
      <c r="C57" s="8">
        <f>(910828.22+81169.74+182888.84+2838)/1000</f>
        <v>1177.7248</v>
      </c>
      <c r="D57" s="7" t="s">
        <v>37</v>
      </c>
      <c r="E57" s="7">
        <v>53.2</v>
      </c>
      <c r="F57" s="7" t="s">
        <v>32</v>
      </c>
      <c r="G57" s="7" t="s">
        <v>33</v>
      </c>
      <c r="H57" s="7" t="s">
        <v>33</v>
      </c>
      <c r="I57" s="7" t="s">
        <v>33</v>
      </c>
      <c r="J57" s="7" t="s">
        <v>33</v>
      </c>
      <c r="K57" s="11" t="s">
        <v>33</v>
      </c>
    </row>
    <row r="58" spans="1:11" s="9" customFormat="1" ht="43.2">
      <c r="A58" s="40" t="s">
        <v>7</v>
      </c>
      <c r="B58" s="40"/>
      <c r="C58" s="44">
        <f>(650587.36+50501.53)/1000</f>
        <v>701.08888999999999</v>
      </c>
      <c r="D58" s="7" t="s">
        <v>37</v>
      </c>
      <c r="E58" s="7">
        <v>53.2</v>
      </c>
      <c r="F58" s="7" t="s">
        <v>32</v>
      </c>
      <c r="G58" s="40" t="s">
        <v>33</v>
      </c>
      <c r="H58" s="40" t="s">
        <v>33</v>
      </c>
      <c r="I58" s="40" t="s">
        <v>33</v>
      </c>
      <c r="J58" s="40" t="s">
        <v>33</v>
      </c>
      <c r="K58" s="47" t="s">
        <v>33</v>
      </c>
    </row>
    <row r="59" spans="1:11" s="9" customFormat="1">
      <c r="A59" s="42"/>
      <c r="B59" s="42"/>
      <c r="C59" s="46"/>
      <c r="D59" s="7" t="s">
        <v>40</v>
      </c>
      <c r="E59" s="7">
        <v>23.5</v>
      </c>
      <c r="F59" s="7" t="s">
        <v>32</v>
      </c>
      <c r="G59" s="42"/>
      <c r="H59" s="42"/>
      <c r="I59" s="42"/>
      <c r="J59" s="42"/>
      <c r="K59" s="48"/>
    </row>
    <row r="60" spans="1:11" s="9" customFormat="1">
      <c r="A60" s="7" t="s">
        <v>8</v>
      </c>
      <c r="B60" s="7"/>
      <c r="C60" s="8" t="s">
        <v>33</v>
      </c>
      <c r="D60" s="7" t="s">
        <v>33</v>
      </c>
      <c r="E60" s="7" t="s">
        <v>33</v>
      </c>
      <c r="F60" s="7" t="s">
        <v>33</v>
      </c>
      <c r="G60" s="7" t="s">
        <v>33</v>
      </c>
      <c r="H60" s="7" t="s">
        <v>31</v>
      </c>
      <c r="I60" s="7">
        <v>53.2</v>
      </c>
      <c r="J60" s="7" t="s">
        <v>32</v>
      </c>
      <c r="K60" s="13" t="s">
        <v>33</v>
      </c>
    </row>
    <row r="61" spans="1:11" s="9" customFormat="1">
      <c r="A61" s="7" t="s">
        <v>9</v>
      </c>
      <c r="B61" s="7"/>
      <c r="C61" s="8" t="s">
        <v>33</v>
      </c>
      <c r="D61" s="7" t="s">
        <v>33</v>
      </c>
      <c r="E61" s="7" t="s">
        <v>33</v>
      </c>
      <c r="F61" s="7" t="s">
        <v>33</v>
      </c>
      <c r="G61" s="7" t="s">
        <v>33</v>
      </c>
      <c r="H61" s="7" t="s">
        <v>31</v>
      </c>
      <c r="I61" s="7">
        <v>53.2</v>
      </c>
      <c r="J61" s="7" t="s">
        <v>32</v>
      </c>
      <c r="K61" s="13" t="s">
        <v>33</v>
      </c>
    </row>
    <row r="62" spans="1:11" s="9" customFormat="1" ht="43.2">
      <c r="A62" s="6" t="s">
        <v>27</v>
      </c>
      <c r="B62" s="7" t="s">
        <v>48</v>
      </c>
      <c r="C62" s="8">
        <f>(891323.54+198746.04)/1000</f>
        <v>1090.0695800000001</v>
      </c>
      <c r="D62" s="7" t="s">
        <v>37</v>
      </c>
      <c r="E62" s="7">
        <v>52.6</v>
      </c>
      <c r="F62" s="7" t="s">
        <v>32</v>
      </c>
      <c r="G62" s="7" t="s">
        <v>33</v>
      </c>
      <c r="H62" s="7" t="s">
        <v>31</v>
      </c>
      <c r="I62" s="7">
        <v>54.2</v>
      </c>
      <c r="J62" s="7" t="s">
        <v>32</v>
      </c>
      <c r="K62" s="11" t="s">
        <v>33</v>
      </c>
    </row>
    <row r="63" spans="1:11" s="9" customFormat="1" ht="28.8">
      <c r="A63" s="6" t="s">
        <v>65</v>
      </c>
      <c r="B63" s="36" t="s">
        <v>16</v>
      </c>
      <c r="C63" s="8">
        <f>(677644.12+1200000)</f>
        <v>1877644.12</v>
      </c>
      <c r="D63" s="36" t="s">
        <v>31</v>
      </c>
      <c r="E63" s="36">
        <v>32.200000000000003</v>
      </c>
      <c r="F63" s="36" t="s">
        <v>32</v>
      </c>
      <c r="G63" s="40" t="s">
        <v>33</v>
      </c>
      <c r="H63" s="40" t="s">
        <v>31</v>
      </c>
      <c r="I63" s="40">
        <v>40.5</v>
      </c>
      <c r="J63" s="40" t="s">
        <v>32</v>
      </c>
      <c r="K63" s="37"/>
    </row>
    <row r="64" spans="1:11" s="9" customFormat="1">
      <c r="A64" s="6"/>
      <c r="B64" s="36"/>
      <c r="C64" s="8"/>
      <c r="D64" s="36" t="s">
        <v>35</v>
      </c>
      <c r="E64" s="38">
        <v>26</v>
      </c>
      <c r="F64" s="36" t="s">
        <v>32</v>
      </c>
      <c r="G64" s="41"/>
      <c r="H64" s="41"/>
      <c r="I64" s="41"/>
      <c r="J64" s="41"/>
      <c r="K64" s="37"/>
    </row>
    <row r="65" spans="1:11" s="9" customFormat="1">
      <c r="A65" s="6"/>
      <c r="B65" s="36"/>
      <c r="C65" s="8"/>
      <c r="D65" s="36" t="s">
        <v>35</v>
      </c>
      <c r="E65" s="38">
        <v>1271</v>
      </c>
      <c r="F65" s="36" t="s">
        <v>32</v>
      </c>
      <c r="G65" s="42"/>
      <c r="H65" s="42"/>
      <c r="I65" s="42"/>
      <c r="J65" s="42"/>
      <c r="K65" s="37"/>
    </row>
    <row r="66" spans="1:11" s="9" customFormat="1">
      <c r="A66" s="29" t="s">
        <v>7</v>
      </c>
      <c r="B66" s="36"/>
      <c r="C66" s="8">
        <f>(1420956.03+400000)</f>
        <v>1820956.03</v>
      </c>
      <c r="D66" s="36" t="s">
        <v>33</v>
      </c>
      <c r="E66" s="36" t="s">
        <v>33</v>
      </c>
      <c r="F66" s="36" t="s">
        <v>33</v>
      </c>
      <c r="G66" s="36" t="s">
        <v>33</v>
      </c>
      <c r="H66" s="36" t="s">
        <v>31</v>
      </c>
      <c r="I66" s="36">
        <v>40.5</v>
      </c>
      <c r="J66" s="36" t="s">
        <v>32</v>
      </c>
      <c r="K66" s="37"/>
    </row>
    <row r="67" spans="1:11" s="9" customFormat="1" ht="57.6">
      <c r="A67" s="6" t="s">
        <v>28</v>
      </c>
      <c r="B67" s="7" t="s">
        <v>57</v>
      </c>
      <c r="C67" s="8">
        <f>(565352.47+126957.23)/1000</f>
        <v>692.30969999999991</v>
      </c>
      <c r="D67" s="7" t="s">
        <v>31</v>
      </c>
      <c r="E67" s="7">
        <v>26.1</v>
      </c>
      <c r="F67" s="7" t="s">
        <v>32</v>
      </c>
      <c r="G67" s="7" t="s">
        <v>33</v>
      </c>
      <c r="H67" s="7" t="s">
        <v>31</v>
      </c>
      <c r="I67" s="7">
        <v>51.1</v>
      </c>
      <c r="J67" s="7" t="s">
        <v>32</v>
      </c>
      <c r="K67" s="11" t="s">
        <v>33</v>
      </c>
    </row>
    <row r="68" spans="1:11" s="9" customFormat="1">
      <c r="A68" s="30" t="s">
        <v>7</v>
      </c>
      <c r="B68" s="30"/>
      <c r="C68" s="33">
        <f>(1176382.11+1070000)/1000</f>
        <v>2246.3821100000005</v>
      </c>
      <c r="D68" s="7" t="s">
        <v>31</v>
      </c>
      <c r="E68" s="7">
        <v>49.1</v>
      </c>
      <c r="F68" s="7" t="s">
        <v>32</v>
      </c>
      <c r="G68" s="30" t="s">
        <v>33</v>
      </c>
      <c r="H68" s="30" t="s">
        <v>31</v>
      </c>
      <c r="I68" s="30">
        <v>51.1</v>
      </c>
      <c r="J68" s="30" t="s">
        <v>32</v>
      </c>
      <c r="K68" s="34" t="s">
        <v>33</v>
      </c>
    </row>
    <row r="69" spans="1:11" s="9" customFormat="1">
      <c r="A69" s="7" t="s">
        <v>8</v>
      </c>
      <c r="B69" s="7"/>
      <c r="C69" s="8" t="s">
        <v>33</v>
      </c>
      <c r="D69" s="7" t="s">
        <v>33</v>
      </c>
      <c r="E69" s="7" t="s">
        <v>33</v>
      </c>
      <c r="F69" s="7" t="s">
        <v>33</v>
      </c>
      <c r="G69" s="7" t="s">
        <v>33</v>
      </c>
      <c r="H69" s="7" t="s">
        <v>31</v>
      </c>
      <c r="I69" s="30">
        <v>51.1</v>
      </c>
      <c r="J69" s="7" t="s">
        <v>32</v>
      </c>
      <c r="K69" s="11" t="s">
        <v>33</v>
      </c>
    </row>
    <row r="70" spans="1:11" s="9" customFormat="1">
      <c r="A70" s="7" t="s">
        <v>8</v>
      </c>
      <c r="B70" s="7"/>
      <c r="C70" s="8" t="s">
        <v>33</v>
      </c>
      <c r="D70" s="7" t="s">
        <v>33</v>
      </c>
      <c r="E70" s="7" t="s">
        <v>33</v>
      </c>
      <c r="F70" s="7" t="s">
        <v>33</v>
      </c>
      <c r="G70" s="7" t="s">
        <v>33</v>
      </c>
      <c r="H70" s="7" t="s">
        <v>31</v>
      </c>
      <c r="I70" s="30">
        <v>51.1</v>
      </c>
      <c r="J70" s="7" t="s">
        <v>32</v>
      </c>
      <c r="K70" s="13" t="s">
        <v>33</v>
      </c>
    </row>
    <row r="71" spans="1:11" s="9" customFormat="1" ht="43.2">
      <c r="A71" s="6" t="s">
        <v>66</v>
      </c>
      <c r="B71" s="7" t="s">
        <v>16</v>
      </c>
      <c r="C71" s="8">
        <f>(825452.27+25000+11333.33)/1000</f>
        <v>861.78559999999993</v>
      </c>
      <c r="D71" s="7" t="s">
        <v>34</v>
      </c>
      <c r="E71" s="7">
        <v>47.7</v>
      </c>
      <c r="F71" s="7" t="s">
        <v>32</v>
      </c>
      <c r="G71" s="7" t="s">
        <v>33</v>
      </c>
      <c r="H71" s="7" t="s">
        <v>33</v>
      </c>
      <c r="I71" s="30" t="s">
        <v>33</v>
      </c>
      <c r="J71" s="7" t="s">
        <v>33</v>
      </c>
      <c r="K71" s="11" t="s">
        <v>33</v>
      </c>
    </row>
    <row r="72" spans="1:11" s="9" customFormat="1" ht="43.2">
      <c r="A72" s="7" t="s">
        <v>7</v>
      </c>
      <c r="B72" s="7"/>
      <c r="C72" s="8">
        <f>(756601.08)/1000</f>
        <v>756.60107999999991</v>
      </c>
      <c r="D72" s="7" t="s">
        <v>34</v>
      </c>
      <c r="E72" s="7">
        <v>47.7</v>
      </c>
      <c r="F72" s="7" t="s">
        <v>32</v>
      </c>
      <c r="G72" s="7" t="s">
        <v>33</v>
      </c>
      <c r="H72" s="7" t="s">
        <v>33</v>
      </c>
      <c r="I72" s="30" t="s">
        <v>33</v>
      </c>
      <c r="J72" s="7" t="s">
        <v>33</v>
      </c>
      <c r="K72" s="11" t="s">
        <v>33</v>
      </c>
    </row>
    <row r="73" spans="1:11" s="9" customFormat="1" ht="43.2">
      <c r="A73" s="7" t="s">
        <v>9</v>
      </c>
      <c r="B73" s="7"/>
      <c r="C73" s="8" t="s">
        <v>33</v>
      </c>
      <c r="D73" s="7" t="s">
        <v>34</v>
      </c>
      <c r="E73" s="7">
        <v>47.7</v>
      </c>
      <c r="F73" s="7" t="s">
        <v>32</v>
      </c>
      <c r="G73" s="7" t="s">
        <v>33</v>
      </c>
      <c r="H73" s="7" t="s">
        <v>33</v>
      </c>
      <c r="I73" s="30" t="s">
        <v>33</v>
      </c>
      <c r="J73" s="7" t="s">
        <v>33</v>
      </c>
      <c r="K73" s="11" t="s">
        <v>33</v>
      </c>
    </row>
    <row r="74" spans="1:11" s="9" customFormat="1">
      <c r="A74" s="7" t="s">
        <v>9</v>
      </c>
      <c r="B74" s="7"/>
      <c r="C74" s="8" t="s">
        <v>33</v>
      </c>
      <c r="D74" s="7" t="s">
        <v>33</v>
      </c>
      <c r="E74" s="7" t="s">
        <v>33</v>
      </c>
      <c r="F74" s="7" t="s">
        <v>33</v>
      </c>
      <c r="G74" s="7" t="s">
        <v>33</v>
      </c>
      <c r="H74" s="7" t="s">
        <v>31</v>
      </c>
      <c r="I74" s="30">
        <v>47.7</v>
      </c>
      <c r="J74" s="7" t="s">
        <v>32</v>
      </c>
      <c r="K74" s="11" t="s">
        <v>33</v>
      </c>
    </row>
    <row r="75" spans="1:11" s="9" customFormat="1" ht="28.8">
      <c r="A75" s="6" t="s">
        <v>39</v>
      </c>
      <c r="B75" s="7" t="s">
        <v>16</v>
      </c>
      <c r="C75" s="8">
        <f>(729112.52+162267.85+2522.11)/1000</f>
        <v>893.90247999999997</v>
      </c>
      <c r="D75" s="7" t="s">
        <v>31</v>
      </c>
      <c r="E75" s="7">
        <v>44.7</v>
      </c>
      <c r="F75" s="7" t="s">
        <v>32</v>
      </c>
      <c r="G75" s="7" t="s">
        <v>33</v>
      </c>
      <c r="H75" s="7" t="s">
        <v>33</v>
      </c>
      <c r="I75" s="7" t="s">
        <v>33</v>
      </c>
      <c r="J75" s="7" t="s">
        <v>33</v>
      </c>
      <c r="K75" s="11" t="s">
        <v>33</v>
      </c>
    </row>
    <row r="76" spans="1:11" s="9" customFormat="1">
      <c r="A76" s="7" t="s">
        <v>7</v>
      </c>
      <c r="B76" s="7"/>
      <c r="C76" s="8">
        <f>728754.48/1000</f>
        <v>728.75447999999994</v>
      </c>
      <c r="D76" s="7" t="s">
        <v>33</v>
      </c>
      <c r="E76" s="7" t="s">
        <v>33</v>
      </c>
      <c r="F76" s="7" t="s">
        <v>33</v>
      </c>
      <c r="G76" s="7" t="s">
        <v>33</v>
      </c>
      <c r="H76" s="7" t="s">
        <v>31</v>
      </c>
      <c r="I76" s="7">
        <v>44.7</v>
      </c>
      <c r="J76" s="7" t="s">
        <v>32</v>
      </c>
      <c r="K76" s="11" t="s">
        <v>33</v>
      </c>
    </row>
    <row r="77" spans="1:11" s="9" customFormat="1">
      <c r="A77" s="7" t="s">
        <v>9</v>
      </c>
      <c r="B77" s="7"/>
      <c r="C77" s="8" t="s">
        <v>33</v>
      </c>
      <c r="D77" s="7" t="s">
        <v>33</v>
      </c>
      <c r="E77" s="7" t="s">
        <v>33</v>
      </c>
      <c r="F77" s="7" t="s">
        <v>33</v>
      </c>
      <c r="G77" s="7" t="s">
        <v>33</v>
      </c>
      <c r="H77" s="7" t="s">
        <v>31</v>
      </c>
      <c r="I77" s="7">
        <v>44.7</v>
      </c>
      <c r="J77" s="7" t="s">
        <v>32</v>
      </c>
      <c r="K77" s="11" t="s">
        <v>33</v>
      </c>
    </row>
    <row r="78" spans="1:11">
      <c r="A78" s="2"/>
      <c r="B78" s="2"/>
      <c r="C78" s="3"/>
      <c r="D78" s="4"/>
      <c r="E78" s="4"/>
      <c r="F78" s="4"/>
      <c r="G78" s="4"/>
      <c r="H78" s="4"/>
      <c r="I78" s="4"/>
      <c r="J78" s="4"/>
    </row>
    <row r="79" spans="1:11">
      <c r="C79" s="1"/>
    </row>
    <row r="80" spans="1:11" ht="45" customHeight="1">
      <c r="A80" s="59" t="s">
        <v>30</v>
      </c>
      <c r="B80" s="59"/>
      <c r="C80" s="59"/>
      <c r="E80" t="s">
        <v>49</v>
      </c>
    </row>
  </sheetData>
  <mergeCells count="106">
    <mergeCell ref="A28:A30"/>
    <mergeCell ref="B28:B30"/>
    <mergeCell ref="C28:C30"/>
    <mergeCell ref="G28:G30"/>
    <mergeCell ref="K28:K30"/>
    <mergeCell ref="A36:A37"/>
    <mergeCell ref="B36:B37"/>
    <mergeCell ref="C36:C37"/>
    <mergeCell ref="H36:H37"/>
    <mergeCell ref="I36:I37"/>
    <mergeCell ref="J36:J37"/>
    <mergeCell ref="K36:K37"/>
    <mergeCell ref="H28:H30"/>
    <mergeCell ref="I28:I30"/>
    <mergeCell ref="J28:J30"/>
    <mergeCell ref="K32:K33"/>
    <mergeCell ref="H32:H33"/>
    <mergeCell ref="I32:I33"/>
    <mergeCell ref="J32:J33"/>
    <mergeCell ref="A24:A27"/>
    <mergeCell ref="B24:B27"/>
    <mergeCell ref="C24:C27"/>
    <mergeCell ref="G24:G27"/>
    <mergeCell ref="K24:K27"/>
    <mergeCell ref="H20:H23"/>
    <mergeCell ref="I20:I23"/>
    <mergeCell ref="J20:J23"/>
    <mergeCell ref="H24:H27"/>
    <mergeCell ref="I24:I27"/>
    <mergeCell ref="J24:J27"/>
    <mergeCell ref="A20:A23"/>
    <mergeCell ref="D3:G3"/>
    <mergeCell ref="I10:I13"/>
    <mergeCell ref="J10:J13"/>
    <mergeCell ref="G10:G13"/>
    <mergeCell ref="K3:K4"/>
    <mergeCell ref="K17:K19"/>
    <mergeCell ref="C14:C15"/>
    <mergeCell ref="B20:B23"/>
    <mergeCell ref="C20:C23"/>
    <mergeCell ref="G20:G23"/>
    <mergeCell ref="K20:K23"/>
    <mergeCell ref="C10:C13"/>
    <mergeCell ref="B10:B13"/>
    <mergeCell ref="A10:A13"/>
    <mergeCell ref="C3:C4"/>
    <mergeCell ref="H17:H19"/>
    <mergeCell ref="G14:G15"/>
    <mergeCell ref="G17:G19"/>
    <mergeCell ref="K10:K13"/>
    <mergeCell ref="K14:K15"/>
    <mergeCell ref="A80:C80"/>
    <mergeCell ref="C43:C48"/>
    <mergeCell ref="B43:B48"/>
    <mergeCell ref="A43:A48"/>
    <mergeCell ref="I49:I51"/>
    <mergeCell ref="H49:H51"/>
    <mergeCell ref="C49:C51"/>
    <mergeCell ref="H58:H59"/>
    <mergeCell ref="I58:I59"/>
    <mergeCell ref="B49:B51"/>
    <mergeCell ref="A49:A51"/>
    <mergeCell ref="G53:G55"/>
    <mergeCell ref="A38:A40"/>
    <mergeCell ref="G38:G40"/>
    <mergeCell ref="H38:H40"/>
    <mergeCell ref="I38:I40"/>
    <mergeCell ref="J38:J40"/>
    <mergeCell ref="A1:K1"/>
    <mergeCell ref="K53:K55"/>
    <mergeCell ref="B58:B59"/>
    <mergeCell ref="C58:C59"/>
    <mergeCell ref="A53:A55"/>
    <mergeCell ref="B53:B55"/>
    <mergeCell ref="J49:J51"/>
    <mergeCell ref="C32:C33"/>
    <mergeCell ref="A32:A33"/>
    <mergeCell ref="B32:B33"/>
    <mergeCell ref="I17:I19"/>
    <mergeCell ref="J17:J19"/>
    <mergeCell ref="C17:C19"/>
    <mergeCell ref="B17:B19"/>
    <mergeCell ref="A17:A19"/>
    <mergeCell ref="H10:H13"/>
    <mergeCell ref="I53:I55"/>
    <mergeCell ref="A58:A59"/>
    <mergeCell ref="B3:B4"/>
    <mergeCell ref="A3:A4"/>
    <mergeCell ref="H3:J3"/>
    <mergeCell ref="J58:J59"/>
    <mergeCell ref="A14:A15"/>
    <mergeCell ref="B14:B15"/>
    <mergeCell ref="B38:B40"/>
    <mergeCell ref="K38:K40"/>
    <mergeCell ref="G63:G65"/>
    <mergeCell ref="H63:H65"/>
    <mergeCell ref="I63:I65"/>
    <mergeCell ref="J63:J65"/>
    <mergeCell ref="C53:C55"/>
    <mergeCell ref="G58:G59"/>
    <mergeCell ref="H53:H55"/>
    <mergeCell ref="K58:K59"/>
    <mergeCell ref="J53:J55"/>
    <mergeCell ref="G49:G51"/>
    <mergeCell ref="K49:K51"/>
    <mergeCell ref="C38:C40"/>
  </mergeCells>
  <pageMargins left="0.70866141732283472" right="0.70866141732283472" top="0.86614173228346458" bottom="0.47244094488188981" header="0" footer="0"/>
  <pageSetup paperSize="9" scale="62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УСЗН 2016 год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2017-04-29T03:32:33Z</dcterms:modified>
</cp:coreProperties>
</file>